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hidePivotFieldList="1" autoCompressPictures="0" defaultThemeVersion="124226"/>
  <bookViews>
    <workbookView xWindow="0" yWindow="-435" windowWidth="25440" windowHeight="15990"/>
  </bookViews>
  <sheets>
    <sheet name="Timer pr. sekt og underviser" sheetId="4" r:id="rId1"/>
    <sheet name="Grunddata" sheetId="1" r:id="rId2"/>
    <sheet name="Normer" sheetId="6" r:id="rId3"/>
    <sheet name="Stud tal" sheetId="2" r:id="rId4"/>
    <sheet name="Afregning" sheetId="5" r:id="rId5"/>
    <sheet name="Ændringer" sheetId="8" r:id="rId6"/>
    <sheet name="2013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Grunddata!$A$4:$AM$545</definedName>
    <definedName name="_xlnm._FilterDatabase" localSheetId="5" hidden="1">Ændringer!#REF!</definedName>
    <definedName name="administration_filtrering">Afregning!$C$17:$I$25</definedName>
    <definedName name="adp_timer_string">Afregning!$C$55</definedName>
    <definedName name="andet_filtrering">Afregning!$C$26:$I$31</definedName>
    <definedName name="andre_timer_string">Afregning!$C$85</definedName>
    <definedName name="Diplm_ing_vejledning_6_7">Normer!$B$22</definedName>
    <definedName name="fs_timer_string">Afregning!$C$75</definedName>
    <definedName name="gdata">Grunddata!$A$4:$AK$545</definedName>
    <definedName name="Gentagelse_kursus">Normer!$B$7</definedName>
    <definedName name="Intern_censor_kursus">Normer!$B$11</definedName>
    <definedName name="Koor_1_2">Normer!$B$18</definedName>
    <definedName name="Koor_1_2_smaa">Normer!$B$19</definedName>
    <definedName name="Koor_10">Normer!$B$21</definedName>
    <definedName name="Koor_3_9">Normer!$B$20</definedName>
    <definedName name="kurser_filtrering">Afregning!$C$5:$J$10</definedName>
    <definedName name="Kursus_eksaminator">Normer!$B$10</definedName>
    <definedName name="Kursus_extra_pr_stud" localSheetId="2">Normer!$B$6</definedName>
    <definedName name="Kursus_grund" localSheetId="2">Normer!$B$5</definedName>
    <definedName name="Lokal_hjælplærer_video">Normer!$B$23</definedName>
    <definedName name="Max_reeksamen_projekt">Normer!$B$15</definedName>
    <definedName name="Max_vejledning">Normer!$B$9</definedName>
    <definedName name="Min_projektcensur">Normer!$B$13</definedName>
    <definedName name="Min_reeksamen_projekt_intern_censor">Normer!$B$17</definedName>
    <definedName name="ms_timer_string">Afregning!$C$65</definedName>
    <definedName name="Projekt_censur">Normer!$B$12</definedName>
    <definedName name="Projekt_reeksamen_eksaminator">Normer!$B$14</definedName>
    <definedName name="Reeksamen_intern_censor">Normer!$B$16</definedName>
    <definedName name="ses_timer_string">Afregning!$C$45</definedName>
    <definedName name="sict_timer_string">Afregning!$C$35</definedName>
    <definedName name="vejledning_filtrering">Afregning!$C$11:$I$17</definedName>
    <definedName name="Vejledning_stud_ects">Normer!$B$8</definedName>
  </definedNames>
  <calcPr calcId="145621" concurrentCalc="0"/>
  <pivotCaches>
    <pivotCache cacheId="7" r:id="rId1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14" i="1" l="1"/>
  <c r="U6" i="1"/>
  <c r="I7" i="1"/>
  <c r="U7" i="1"/>
  <c r="I8" i="1"/>
  <c r="U8" i="1"/>
  <c r="I9" i="1"/>
  <c r="U9" i="1"/>
  <c r="M5" i="1"/>
  <c r="O5" i="1"/>
  <c r="Q5" i="1"/>
  <c r="U5" i="1"/>
  <c r="W5" i="1"/>
  <c r="AD5" i="1"/>
  <c r="M6" i="1"/>
  <c r="O6" i="1"/>
  <c r="Q6" i="1"/>
  <c r="S6" i="1"/>
  <c r="W6" i="1"/>
  <c r="AD6" i="1"/>
  <c r="M7" i="1"/>
  <c r="O7" i="1"/>
  <c r="Q7" i="1"/>
  <c r="S7" i="1"/>
  <c r="W7" i="1"/>
  <c r="AD7" i="1"/>
  <c r="M8" i="1"/>
  <c r="O8" i="1"/>
  <c r="Q8" i="1"/>
  <c r="S8" i="1"/>
  <c r="W8" i="1"/>
  <c r="AD8" i="1"/>
  <c r="M9" i="1"/>
  <c r="O9" i="1"/>
  <c r="Q9" i="1"/>
  <c r="S9" i="1"/>
  <c r="W9" i="1"/>
  <c r="AD9" i="1"/>
  <c r="I10" i="1"/>
  <c r="M10" i="1"/>
  <c r="O10" i="1"/>
  <c r="Q10" i="1"/>
  <c r="S10" i="1"/>
  <c r="U10" i="1"/>
  <c r="W10" i="1"/>
  <c r="AD10" i="1"/>
  <c r="I11" i="1"/>
  <c r="M11" i="1"/>
  <c r="O11" i="1"/>
  <c r="Q11" i="1"/>
  <c r="S11" i="1"/>
  <c r="U11" i="1"/>
  <c r="W11" i="1"/>
  <c r="AD11" i="1"/>
  <c r="I12" i="1"/>
  <c r="M12" i="1"/>
  <c r="O12" i="1"/>
  <c r="Q12" i="1"/>
  <c r="S12" i="1"/>
  <c r="U12" i="1"/>
  <c r="W12" i="1"/>
  <c r="AD12" i="1"/>
  <c r="I13" i="1"/>
  <c r="M13" i="1"/>
  <c r="O13" i="1"/>
  <c r="Q13" i="1"/>
  <c r="S13" i="1"/>
  <c r="U13" i="1"/>
  <c r="W13" i="1"/>
  <c r="AD13" i="1"/>
  <c r="I14" i="1"/>
  <c r="M14" i="1"/>
  <c r="O14" i="1"/>
  <c r="Q14" i="1"/>
  <c r="S14" i="1"/>
  <c r="U14" i="1"/>
  <c r="W14" i="1"/>
  <c r="AD14" i="1"/>
  <c r="I15" i="1"/>
  <c r="M15" i="1"/>
  <c r="O15" i="1"/>
  <c r="Q15" i="1"/>
  <c r="S15" i="1"/>
  <c r="U15" i="1"/>
  <c r="W15" i="1"/>
  <c r="AD15" i="1"/>
  <c r="I16" i="1"/>
  <c r="M16" i="1"/>
  <c r="O16" i="1"/>
  <c r="Q16" i="1"/>
  <c r="S16" i="1"/>
  <c r="U16" i="1"/>
  <c r="W16" i="1"/>
  <c r="AD16" i="1"/>
  <c r="M17" i="1"/>
  <c r="O17" i="1"/>
  <c r="Q17" i="1"/>
  <c r="S17" i="1"/>
  <c r="U17" i="1"/>
  <c r="W17" i="1"/>
  <c r="AD17" i="1"/>
  <c r="M18" i="1"/>
  <c r="O18" i="1"/>
  <c r="Q18" i="1"/>
  <c r="S18" i="1"/>
  <c r="U18" i="1"/>
  <c r="W18" i="1"/>
  <c r="AD18" i="1"/>
  <c r="M19" i="1"/>
  <c r="O19" i="1"/>
  <c r="Q19" i="1"/>
  <c r="S19" i="1"/>
  <c r="U19" i="1"/>
  <c r="W19" i="1"/>
  <c r="AD19" i="1"/>
  <c r="M20" i="1"/>
  <c r="O20" i="1"/>
  <c r="Q20" i="1"/>
  <c r="S20" i="1"/>
  <c r="U20" i="1"/>
  <c r="W20" i="1"/>
  <c r="AD20" i="1"/>
  <c r="M21" i="1"/>
  <c r="O21" i="1"/>
  <c r="Q21" i="1"/>
  <c r="S21" i="1"/>
  <c r="U21" i="1"/>
  <c r="W21" i="1"/>
  <c r="AD21" i="1"/>
  <c r="M22" i="1"/>
  <c r="O22" i="1"/>
  <c r="Q22" i="1"/>
  <c r="S22" i="1"/>
  <c r="U22" i="1"/>
  <c r="W22" i="1"/>
  <c r="AD22" i="1"/>
  <c r="M23" i="1"/>
  <c r="O23" i="1"/>
  <c r="Q23" i="1"/>
  <c r="S23" i="1"/>
  <c r="U23" i="1"/>
  <c r="W23" i="1"/>
  <c r="AD23" i="1"/>
  <c r="M24" i="1"/>
  <c r="O24" i="1"/>
  <c r="Q24" i="1"/>
  <c r="S24" i="1"/>
  <c r="U24" i="1"/>
  <c r="W24" i="1"/>
  <c r="AD24" i="1"/>
  <c r="M25" i="1"/>
  <c r="O25" i="1"/>
  <c r="Q25" i="1"/>
  <c r="S25" i="1"/>
  <c r="U25" i="1"/>
  <c r="W25" i="1"/>
  <c r="AD25" i="1"/>
  <c r="I26" i="1"/>
  <c r="M26" i="1"/>
  <c r="O26" i="1"/>
  <c r="Q26" i="1"/>
  <c r="S26" i="1"/>
  <c r="U26" i="1"/>
  <c r="W26" i="1"/>
  <c r="AD26" i="1"/>
  <c r="I27" i="1"/>
  <c r="M27" i="1"/>
  <c r="O27" i="1"/>
  <c r="Q27" i="1"/>
  <c r="S27" i="1"/>
  <c r="U27" i="1"/>
  <c r="W27" i="1"/>
  <c r="AD27" i="1"/>
  <c r="I28" i="1"/>
  <c r="M28" i="1"/>
  <c r="O28" i="1"/>
  <c r="Q28" i="1"/>
  <c r="S28" i="1"/>
  <c r="U28" i="1"/>
  <c r="W28" i="1"/>
  <c r="AD28" i="1"/>
  <c r="I29" i="1"/>
  <c r="M29" i="1"/>
  <c r="O29" i="1"/>
  <c r="Q29" i="1"/>
  <c r="S29" i="1"/>
  <c r="U29" i="1"/>
  <c r="W29" i="1"/>
  <c r="AD29" i="1"/>
  <c r="I30" i="1"/>
  <c r="M30" i="1"/>
  <c r="O30" i="1"/>
  <c r="Q30" i="1"/>
  <c r="S30" i="1"/>
  <c r="U30" i="1"/>
  <c r="W30" i="1"/>
  <c r="AD30" i="1"/>
  <c r="M31" i="1"/>
  <c r="O31" i="1"/>
  <c r="Q31" i="1"/>
  <c r="S31" i="1"/>
  <c r="U31" i="1"/>
  <c r="W31" i="1"/>
  <c r="AD31" i="1"/>
  <c r="M32" i="1"/>
  <c r="O32" i="1"/>
  <c r="Q32" i="1"/>
  <c r="S32" i="1"/>
  <c r="U32" i="1"/>
  <c r="W32" i="1"/>
  <c r="AD32" i="1"/>
  <c r="I33" i="1"/>
  <c r="M33" i="1"/>
  <c r="O33" i="1"/>
  <c r="Q33" i="1"/>
  <c r="S33" i="1"/>
  <c r="U33" i="1"/>
  <c r="W33" i="1"/>
  <c r="AD33" i="1"/>
  <c r="M34" i="1"/>
  <c r="O34" i="1"/>
  <c r="Q34" i="1"/>
  <c r="S34" i="1"/>
  <c r="U34" i="1"/>
  <c r="W34" i="1"/>
  <c r="AD34" i="1"/>
  <c r="M35" i="1"/>
  <c r="O35" i="1"/>
  <c r="Q35" i="1"/>
  <c r="S35" i="1"/>
  <c r="U35" i="1"/>
  <c r="W35" i="1"/>
  <c r="AD35" i="1"/>
  <c r="M36" i="1"/>
  <c r="O36" i="1"/>
  <c r="Q36" i="1"/>
  <c r="S36" i="1"/>
  <c r="U36" i="1"/>
  <c r="W36" i="1"/>
  <c r="AD36" i="1"/>
  <c r="M37" i="1"/>
  <c r="O37" i="1"/>
  <c r="Q37" i="1"/>
  <c r="S37" i="1"/>
  <c r="U37" i="1"/>
  <c r="W37" i="1"/>
  <c r="AD37" i="1"/>
  <c r="M38" i="1"/>
  <c r="O38" i="1"/>
  <c r="Q38" i="1"/>
  <c r="S38" i="1"/>
  <c r="U38" i="1"/>
  <c r="W38" i="1"/>
  <c r="AD38" i="1"/>
  <c r="I39" i="1"/>
  <c r="M39" i="1"/>
  <c r="O39" i="1"/>
  <c r="Q39" i="1"/>
  <c r="S39" i="1"/>
  <c r="U39" i="1"/>
  <c r="W39" i="1"/>
  <c r="AD39" i="1"/>
  <c r="I40" i="1"/>
  <c r="M40" i="1"/>
  <c r="O40" i="1"/>
  <c r="Q40" i="1"/>
  <c r="S40" i="1"/>
  <c r="U40" i="1"/>
  <c r="W40" i="1"/>
  <c r="AD40" i="1"/>
  <c r="I41" i="1"/>
  <c r="M41" i="1"/>
  <c r="O41" i="1"/>
  <c r="Q41" i="1"/>
  <c r="S41" i="1"/>
  <c r="U41" i="1"/>
  <c r="W41" i="1"/>
  <c r="AD41" i="1"/>
  <c r="I42" i="1"/>
  <c r="M42" i="1"/>
  <c r="O42" i="1"/>
  <c r="Q42" i="1"/>
  <c r="S42" i="1"/>
  <c r="U42" i="1"/>
  <c r="W42" i="1"/>
  <c r="AD42" i="1"/>
  <c r="I43" i="1"/>
  <c r="M43" i="1"/>
  <c r="O43" i="1"/>
  <c r="Q43" i="1"/>
  <c r="S43" i="1"/>
  <c r="U43" i="1"/>
  <c r="W43" i="1"/>
  <c r="AD43" i="1"/>
  <c r="I44" i="1"/>
  <c r="M44" i="1"/>
  <c r="O44" i="1"/>
  <c r="Q44" i="1"/>
  <c r="S44" i="1"/>
  <c r="U44" i="1"/>
  <c r="W44" i="1"/>
  <c r="AD44" i="1"/>
  <c r="M45" i="1"/>
  <c r="O45" i="1"/>
  <c r="Q45" i="1"/>
  <c r="S45" i="1"/>
  <c r="U45" i="1"/>
  <c r="W45" i="1"/>
  <c r="AD45" i="1"/>
  <c r="M46" i="1"/>
  <c r="O46" i="1"/>
  <c r="Q46" i="1"/>
  <c r="S46" i="1"/>
  <c r="U46" i="1"/>
  <c r="W46" i="1"/>
  <c r="AD46" i="1"/>
  <c r="I47" i="1"/>
  <c r="M47" i="1"/>
  <c r="O47" i="1"/>
  <c r="Q47" i="1"/>
  <c r="S47" i="1"/>
  <c r="U47" i="1"/>
  <c r="W47" i="1"/>
  <c r="AD47" i="1"/>
  <c r="I48" i="1"/>
  <c r="M48" i="1"/>
  <c r="O48" i="1"/>
  <c r="Q48" i="1"/>
  <c r="S48" i="1"/>
  <c r="U48" i="1"/>
  <c r="W48" i="1"/>
  <c r="AD48" i="1"/>
  <c r="I49" i="1"/>
  <c r="M49" i="1"/>
  <c r="O49" i="1"/>
  <c r="Q49" i="1"/>
  <c r="S49" i="1"/>
  <c r="U49" i="1"/>
  <c r="W49" i="1"/>
  <c r="AD49" i="1"/>
  <c r="I50" i="1"/>
  <c r="M50" i="1"/>
  <c r="O50" i="1"/>
  <c r="Q50" i="1"/>
  <c r="S50" i="1"/>
  <c r="U50" i="1"/>
  <c r="W50" i="1"/>
  <c r="AD50" i="1"/>
  <c r="I51" i="1"/>
  <c r="M51" i="1"/>
  <c r="O51" i="1"/>
  <c r="Q51" i="1"/>
  <c r="S51" i="1"/>
  <c r="U51" i="1"/>
  <c r="W51" i="1"/>
  <c r="AD51" i="1"/>
  <c r="M52" i="1"/>
  <c r="O52" i="1"/>
  <c r="Q52" i="1"/>
  <c r="S52" i="1"/>
  <c r="U52" i="1"/>
  <c r="W52" i="1"/>
  <c r="AD52" i="1"/>
  <c r="M53" i="1"/>
  <c r="O53" i="1"/>
  <c r="Q53" i="1"/>
  <c r="S53" i="1"/>
  <c r="U53" i="1"/>
  <c r="W53" i="1"/>
  <c r="AD53" i="1"/>
  <c r="M54" i="1"/>
  <c r="O54" i="1"/>
  <c r="Q54" i="1"/>
  <c r="S54" i="1"/>
  <c r="U54" i="1"/>
  <c r="W54" i="1"/>
  <c r="AD54" i="1"/>
  <c r="M55" i="1"/>
  <c r="O55" i="1"/>
  <c r="Q55" i="1"/>
  <c r="S55" i="1"/>
  <c r="U55" i="1"/>
  <c r="W55" i="1"/>
  <c r="AD55" i="1"/>
  <c r="M56" i="1"/>
  <c r="O56" i="1"/>
  <c r="Q56" i="1"/>
  <c r="S56" i="1"/>
  <c r="U56" i="1"/>
  <c r="W56" i="1"/>
  <c r="AD56" i="1"/>
  <c r="M57" i="1"/>
  <c r="O57" i="1"/>
  <c r="Q57" i="1"/>
  <c r="S57" i="1"/>
  <c r="U57" i="1"/>
  <c r="W57" i="1"/>
  <c r="AD57" i="1"/>
  <c r="I58" i="1"/>
  <c r="M58" i="1"/>
  <c r="O58" i="1"/>
  <c r="Q58" i="1"/>
  <c r="S58" i="1"/>
  <c r="U58" i="1"/>
  <c r="W58" i="1"/>
  <c r="AD58" i="1"/>
  <c r="I59" i="1"/>
  <c r="M59" i="1"/>
  <c r="O59" i="1"/>
  <c r="Q59" i="1"/>
  <c r="S59" i="1"/>
  <c r="U59" i="1"/>
  <c r="W59" i="1"/>
  <c r="AD59" i="1"/>
  <c r="I60" i="1"/>
  <c r="AC60" i="1"/>
  <c r="M60" i="1"/>
  <c r="O60" i="1"/>
  <c r="Q60" i="1"/>
  <c r="S60" i="1"/>
  <c r="U60" i="1"/>
  <c r="W60" i="1"/>
  <c r="AD60" i="1"/>
  <c r="I61" i="1"/>
  <c r="AC61" i="1"/>
  <c r="M61" i="1"/>
  <c r="O61" i="1"/>
  <c r="Q61" i="1"/>
  <c r="S61" i="1"/>
  <c r="U61" i="1"/>
  <c r="W61" i="1"/>
  <c r="AD61" i="1"/>
  <c r="I62" i="1"/>
  <c r="M62" i="1"/>
  <c r="O62" i="1"/>
  <c r="Q62" i="1"/>
  <c r="S62" i="1"/>
  <c r="U62" i="1"/>
  <c r="W62" i="1"/>
  <c r="AD62" i="1"/>
  <c r="I63" i="1"/>
  <c r="M63" i="1"/>
  <c r="O63" i="1"/>
  <c r="Q63" i="1"/>
  <c r="S63" i="1"/>
  <c r="U63" i="1"/>
  <c r="W63" i="1"/>
  <c r="AD63" i="1"/>
  <c r="M64" i="1"/>
  <c r="O64" i="1"/>
  <c r="Q64" i="1"/>
  <c r="S64" i="1"/>
  <c r="U64" i="1"/>
  <c r="W64" i="1"/>
  <c r="AD64" i="1"/>
  <c r="I65" i="1"/>
  <c r="M65" i="1"/>
  <c r="O65" i="1"/>
  <c r="Q65" i="1"/>
  <c r="S65" i="1"/>
  <c r="U65" i="1"/>
  <c r="W65" i="1"/>
  <c r="AD65" i="1"/>
  <c r="I66" i="1"/>
  <c r="M66" i="1"/>
  <c r="O66" i="1"/>
  <c r="Q66" i="1"/>
  <c r="S66" i="1"/>
  <c r="U66" i="1"/>
  <c r="W66" i="1"/>
  <c r="AD66" i="1"/>
  <c r="I67" i="1"/>
  <c r="M67" i="1"/>
  <c r="O67" i="1"/>
  <c r="Q67" i="1"/>
  <c r="S67" i="1"/>
  <c r="U67" i="1"/>
  <c r="W67" i="1"/>
  <c r="AD67" i="1"/>
  <c r="M68" i="1"/>
  <c r="O68" i="1"/>
  <c r="Q68" i="1"/>
  <c r="S68" i="1"/>
  <c r="U68" i="1"/>
  <c r="W68" i="1"/>
  <c r="AD68" i="1"/>
  <c r="M69" i="1"/>
  <c r="O69" i="1"/>
  <c r="Q69" i="1"/>
  <c r="S69" i="1"/>
  <c r="U69" i="1"/>
  <c r="W69" i="1"/>
  <c r="AD69" i="1"/>
  <c r="M70" i="1"/>
  <c r="O70" i="1"/>
  <c r="Q70" i="1"/>
  <c r="S70" i="1"/>
  <c r="U70" i="1"/>
  <c r="W70" i="1"/>
  <c r="AD70" i="1"/>
  <c r="M71" i="1"/>
  <c r="O71" i="1"/>
  <c r="Q71" i="1"/>
  <c r="S71" i="1"/>
  <c r="U71" i="1"/>
  <c r="W71" i="1"/>
  <c r="J71" i="1"/>
  <c r="AD71" i="1"/>
  <c r="M72" i="1"/>
  <c r="O72" i="1"/>
  <c r="Q72" i="1"/>
  <c r="S72" i="1"/>
  <c r="U72" i="1"/>
  <c r="W72" i="1"/>
  <c r="AD72" i="1"/>
  <c r="M73" i="1"/>
  <c r="O73" i="1"/>
  <c r="Q73" i="1"/>
  <c r="S73" i="1"/>
  <c r="U73" i="1"/>
  <c r="W73" i="1"/>
  <c r="AD73" i="1"/>
  <c r="M74" i="1"/>
  <c r="O74" i="1"/>
  <c r="Q74" i="1"/>
  <c r="S74" i="1"/>
  <c r="U74" i="1"/>
  <c r="W74" i="1"/>
  <c r="AD74" i="1"/>
  <c r="M75" i="1"/>
  <c r="O75" i="1"/>
  <c r="Q75" i="1"/>
  <c r="S75" i="1"/>
  <c r="U75" i="1"/>
  <c r="W75" i="1"/>
  <c r="AD75" i="1"/>
  <c r="O76" i="1"/>
  <c r="Q76" i="1"/>
  <c r="S76" i="1"/>
  <c r="U76" i="1"/>
  <c r="W76" i="1"/>
  <c r="O77" i="1"/>
  <c r="Q77" i="1"/>
  <c r="S77" i="1"/>
  <c r="U77" i="1"/>
  <c r="W77" i="1"/>
  <c r="O78" i="1"/>
  <c r="Q78" i="1"/>
  <c r="S78" i="1"/>
  <c r="U78" i="1"/>
  <c r="W78" i="1"/>
  <c r="O79" i="1"/>
  <c r="Q79" i="1"/>
  <c r="S79" i="1"/>
  <c r="U79" i="1"/>
  <c r="W79" i="1"/>
  <c r="O80" i="1"/>
  <c r="Q80" i="1"/>
  <c r="S80" i="1"/>
  <c r="U80" i="1"/>
  <c r="W80" i="1"/>
  <c r="O81" i="1"/>
  <c r="Q81" i="1"/>
  <c r="S81" i="1"/>
  <c r="U81" i="1"/>
  <c r="W81" i="1"/>
  <c r="O82" i="1"/>
  <c r="Q82" i="1"/>
  <c r="S82" i="1"/>
  <c r="U82" i="1"/>
  <c r="W82" i="1"/>
  <c r="M83" i="1"/>
  <c r="O83" i="1"/>
  <c r="Q83" i="1"/>
  <c r="S83" i="1"/>
  <c r="U83" i="1"/>
  <c r="W83" i="1"/>
  <c r="AD83" i="1"/>
  <c r="M84" i="1"/>
  <c r="O84" i="1"/>
  <c r="Q84" i="1"/>
  <c r="S84" i="1"/>
  <c r="U84" i="1"/>
  <c r="W84" i="1"/>
  <c r="AD84" i="1"/>
  <c r="M85" i="1"/>
  <c r="O85" i="1"/>
  <c r="Q85" i="1"/>
  <c r="S85" i="1"/>
  <c r="U85" i="1"/>
  <c r="W85" i="1"/>
  <c r="AD85" i="1"/>
  <c r="M86" i="1"/>
  <c r="O86" i="1"/>
  <c r="Q86" i="1"/>
  <c r="S86" i="1"/>
  <c r="U86" i="1"/>
  <c r="W86" i="1"/>
  <c r="AD86" i="1"/>
  <c r="M87" i="1"/>
  <c r="O87" i="1"/>
  <c r="Q87" i="1"/>
  <c r="S87" i="1"/>
  <c r="U87" i="1"/>
  <c r="W87" i="1"/>
  <c r="AD87" i="1"/>
  <c r="M88" i="1"/>
  <c r="O88" i="1"/>
  <c r="Q88" i="1"/>
  <c r="S88" i="1"/>
  <c r="U88" i="1"/>
  <c r="W88" i="1"/>
  <c r="AD88" i="1"/>
  <c r="M89" i="1"/>
  <c r="O89" i="1"/>
  <c r="Q89" i="1"/>
  <c r="S89" i="1"/>
  <c r="U89" i="1"/>
  <c r="W89" i="1"/>
  <c r="AD89" i="1"/>
  <c r="M90" i="1"/>
  <c r="O90" i="1"/>
  <c r="Q90" i="1"/>
  <c r="S90" i="1"/>
  <c r="U90" i="1"/>
  <c r="W90" i="1"/>
  <c r="AD90" i="1"/>
  <c r="M91" i="1"/>
  <c r="O91" i="1"/>
  <c r="Q91" i="1"/>
  <c r="S91" i="1"/>
  <c r="U91" i="1"/>
  <c r="W91" i="1"/>
  <c r="AD91" i="1"/>
  <c r="M92" i="1"/>
  <c r="O92" i="1"/>
  <c r="Q92" i="1"/>
  <c r="S92" i="1"/>
  <c r="U92" i="1"/>
  <c r="W92" i="1"/>
  <c r="AD92" i="1"/>
  <c r="M93" i="1"/>
  <c r="O93" i="1"/>
  <c r="Q93" i="1"/>
  <c r="S93" i="1"/>
  <c r="U93" i="1"/>
  <c r="W93" i="1"/>
  <c r="AD93" i="1"/>
  <c r="M94" i="1"/>
  <c r="O94" i="1"/>
  <c r="Q94" i="1"/>
  <c r="S94" i="1"/>
  <c r="U94" i="1"/>
  <c r="W94" i="1"/>
  <c r="AD94" i="1"/>
  <c r="M95" i="1"/>
  <c r="O95" i="1"/>
  <c r="Q95" i="1"/>
  <c r="S95" i="1"/>
  <c r="U95" i="1"/>
  <c r="W95" i="1"/>
  <c r="AD95" i="1"/>
  <c r="M96" i="1"/>
  <c r="O96" i="1"/>
  <c r="Q96" i="1"/>
  <c r="S96" i="1"/>
  <c r="U96" i="1"/>
  <c r="W96" i="1"/>
  <c r="M97" i="1"/>
  <c r="O97" i="1"/>
  <c r="Q97" i="1"/>
  <c r="S97" i="1"/>
  <c r="U97" i="1"/>
  <c r="W97" i="1"/>
  <c r="AD97" i="1"/>
  <c r="M98" i="1"/>
  <c r="O98" i="1"/>
  <c r="Q98" i="1"/>
  <c r="S98" i="1"/>
  <c r="U98" i="1"/>
  <c r="W98" i="1"/>
  <c r="AD98" i="1"/>
  <c r="M99" i="1"/>
  <c r="O99" i="1"/>
  <c r="Q99" i="1"/>
  <c r="S99" i="1"/>
  <c r="U99" i="1"/>
  <c r="W99" i="1"/>
  <c r="AD99" i="1"/>
  <c r="M100" i="1"/>
  <c r="O100" i="1"/>
  <c r="Q100" i="1"/>
  <c r="S100" i="1"/>
  <c r="U100" i="1"/>
  <c r="W100" i="1"/>
  <c r="AD100" i="1"/>
  <c r="M101" i="1"/>
  <c r="O101" i="1"/>
  <c r="Q101" i="1"/>
  <c r="S101" i="1"/>
  <c r="U101" i="1"/>
  <c r="W101" i="1"/>
  <c r="AD101" i="1"/>
  <c r="M102" i="1"/>
  <c r="O102" i="1"/>
  <c r="Q102" i="1"/>
  <c r="S102" i="1"/>
  <c r="U102" i="1"/>
  <c r="W102" i="1"/>
  <c r="AD102" i="1"/>
  <c r="I103" i="1"/>
  <c r="M103" i="1"/>
  <c r="O103" i="1"/>
  <c r="Q103" i="1"/>
  <c r="S103" i="1"/>
  <c r="U103" i="1"/>
  <c r="W103" i="1"/>
  <c r="AD103" i="1"/>
  <c r="I104" i="1"/>
  <c r="M104" i="1"/>
  <c r="O104" i="1"/>
  <c r="Q104" i="1"/>
  <c r="S104" i="1"/>
  <c r="U104" i="1"/>
  <c r="W104" i="1"/>
  <c r="AD104" i="1"/>
  <c r="I105" i="1"/>
  <c r="M105" i="1"/>
  <c r="O105" i="1"/>
  <c r="Q105" i="1"/>
  <c r="S105" i="1"/>
  <c r="U105" i="1"/>
  <c r="W105" i="1"/>
  <c r="AD105" i="1"/>
  <c r="M106" i="1"/>
  <c r="O106" i="1"/>
  <c r="Q106" i="1"/>
  <c r="S106" i="1"/>
  <c r="U106" i="1"/>
  <c r="W106" i="1"/>
  <c r="J106" i="1"/>
  <c r="AD106" i="1"/>
  <c r="M107" i="1"/>
  <c r="O107" i="1"/>
  <c r="Q107" i="1"/>
  <c r="S107" i="1"/>
  <c r="U107" i="1"/>
  <c r="W107" i="1"/>
  <c r="AD107" i="1"/>
  <c r="I108" i="1"/>
  <c r="M108" i="1"/>
  <c r="O108" i="1"/>
  <c r="Q108" i="1"/>
  <c r="S108" i="1"/>
  <c r="U108" i="1"/>
  <c r="W108" i="1"/>
  <c r="AD108" i="1"/>
  <c r="I109" i="1"/>
  <c r="M109" i="1"/>
  <c r="O109" i="1"/>
  <c r="Q109" i="1"/>
  <c r="S109" i="1"/>
  <c r="U109" i="1"/>
  <c r="W109" i="1"/>
  <c r="AD109" i="1"/>
  <c r="M110" i="1"/>
  <c r="O110" i="1"/>
  <c r="Q110" i="1"/>
  <c r="S110" i="1"/>
  <c r="U110" i="1"/>
  <c r="W110" i="1"/>
  <c r="AD110" i="1"/>
  <c r="M111" i="1"/>
  <c r="O111" i="1"/>
  <c r="Q111" i="1"/>
  <c r="S111" i="1"/>
  <c r="U111" i="1"/>
  <c r="W111" i="1"/>
  <c r="AD111" i="1"/>
  <c r="M112" i="1"/>
  <c r="O112" i="1"/>
  <c r="Q112" i="1"/>
  <c r="S112" i="1"/>
  <c r="U112" i="1"/>
  <c r="W112" i="1"/>
  <c r="AD112" i="1"/>
  <c r="M113" i="1"/>
  <c r="O113" i="1"/>
  <c r="Q113" i="1"/>
  <c r="S113" i="1"/>
  <c r="U113" i="1"/>
  <c r="W113" i="1"/>
  <c r="AD113" i="1"/>
  <c r="M114" i="1"/>
  <c r="O114" i="1"/>
  <c r="Q114" i="1"/>
  <c r="S114" i="1"/>
  <c r="U114" i="1"/>
  <c r="W114" i="1"/>
  <c r="AD114" i="1"/>
  <c r="M115" i="1"/>
  <c r="O115" i="1"/>
  <c r="Q115" i="1"/>
  <c r="S115" i="1"/>
  <c r="U115" i="1"/>
  <c r="W115" i="1"/>
  <c r="AD115" i="1"/>
  <c r="I116" i="1"/>
  <c r="M116" i="1"/>
  <c r="O116" i="1"/>
  <c r="Q116" i="1"/>
  <c r="S116" i="1"/>
  <c r="U116" i="1"/>
  <c r="W116" i="1"/>
  <c r="AD116" i="1"/>
  <c r="M117" i="1"/>
  <c r="O117" i="1"/>
  <c r="Q117" i="1"/>
  <c r="S117" i="1"/>
  <c r="U117" i="1"/>
  <c r="W117" i="1"/>
  <c r="AD117" i="1"/>
  <c r="M118" i="1"/>
  <c r="O118" i="1"/>
  <c r="Q118" i="1"/>
  <c r="S118" i="1"/>
  <c r="U118" i="1"/>
  <c r="W118" i="1"/>
  <c r="AD118" i="1"/>
  <c r="M119" i="1"/>
  <c r="O119" i="1"/>
  <c r="Q119" i="1"/>
  <c r="S119" i="1"/>
  <c r="U119" i="1"/>
  <c r="W119" i="1"/>
  <c r="AD119" i="1"/>
  <c r="M120" i="1"/>
  <c r="O120" i="1"/>
  <c r="Q120" i="1"/>
  <c r="S120" i="1"/>
  <c r="U120" i="1"/>
  <c r="W120" i="1"/>
  <c r="AD120" i="1"/>
  <c r="M121" i="1"/>
  <c r="O121" i="1"/>
  <c r="Q121" i="1"/>
  <c r="S121" i="1"/>
  <c r="U121" i="1"/>
  <c r="W121" i="1"/>
  <c r="AD121" i="1"/>
  <c r="M122" i="1"/>
  <c r="O122" i="1"/>
  <c r="Q122" i="1"/>
  <c r="S122" i="1"/>
  <c r="U122" i="1"/>
  <c r="W122" i="1"/>
  <c r="AD122" i="1"/>
  <c r="M123" i="1"/>
  <c r="O123" i="1"/>
  <c r="Q123" i="1"/>
  <c r="S123" i="1"/>
  <c r="U123" i="1"/>
  <c r="W123" i="1"/>
  <c r="AD123" i="1"/>
  <c r="M124" i="1"/>
  <c r="O124" i="1"/>
  <c r="Q124" i="1"/>
  <c r="S124" i="1"/>
  <c r="U124" i="1"/>
  <c r="W124" i="1"/>
  <c r="AD124" i="1"/>
  <c r="M125" i="1"/>
  <c r="O125" i="1"/>
  <c r="Q125" i="1"/>
  <c r="S125" i="1"/>
  <c r="U125" i="1"/>
  <c r="W125" i="1"/>
  <c r="AD125" i="1"/>
  <c r="M126" i="1"/>
  <c r="O126" i="1"/>
  <c r="Q126" i="1"/>
  <c r="S126" i="1"/>
  <c r="U126" i="1"/>
  <c r="W126" i="1"/>
  <c r="AD126" i="1"/>
  <c r="M127" i="1"/>
  <c r="O127" i="1"/>
  <c r="Q127" i="1"/>
  <c r="S127" i="1"/>
  <c r="U127" i="1"/>
  <c r="W127" i="1"/>
  <c r="AD127" i="1"/>
  <c r="M128" i="1"/>
  <c r="O128" i="1"/>
  <c r="Q128" i="1"/>
  <c r="S128" i="1"/>
  <c r="U128" i="1"/>
  <c r="W128" i="1"/>
  <c r="AD128" i="1"/>
  <c r="M129" i="1"/>
  <c r="O129" i="1"/>
  <c r="Q129" i="1"/>
  <c r="S129" i="1"/>
  <c r="U129" i="1"/>
  <c r="W129" i="1"/>
  <c r="AD129" i="1"/>
  <c r="M130" i="1"/>
  <c r="O130" i="1"/>
  <c r="Q130" i="1"/>
  <c r="S130" i="1"/>
  <c r="U130" i="1"/>
  <c r="W130" i="1"/>
  <c r="AD130" i="1"/>
  <c r="M131" i="1"/>
  <c r="O131" i="1"/>
  <c r="Q131" i="1"/>
  <c r="S131" i="1"/>
  <c r="U131" i="1"/>
  <c r="W131" i="1"/>
  <c r="AD131" i="1"/>
  <c r="M132" i="1"/>
  <c r="O132" i="1"/>
  <c r="Q132" i="1"/>
  <c r="S132" i="1"/>
  <c r="U132" i="1"/>
  <c r="W132" i="1"/>
  <c r="AD132" i="1"/>
  <c r="M133" i="1"/>
  <c r="O133" i="1"/>
  <c r="Q133" i="1"/>
  <c r="S133" i="1"/>
  <c r="U133" i="1"/>
  <c r="W133" i="1"/>
  <c r="AD133" i="1"/>
  <c r="M134" i="1"/>
  <c r="O134" i="1"/>
  <c r="Q134" i="1"/>
  <c r="S134" i="1"/>
  <c r="U134" i="1"/>
  <c r="W134" i="1"/>
  <c r="AD134" i="1"/>
  <c r="M135" i="1"/>
  <c r="O135" i="1"/>
  <c r="Q135" i="1"/>
  <c r="S135" i="1"/>
  <c r="U135" i="1"/>
  <c r="W135" i="1"/>
  <c r="AD135" i="1"/>
  <c r="M136" i="1"/>
  <c r="O136" i="1"/>
  <c r="Q136" i="1"/>
  <c r="S136" i="1"/>
  <c r="U136" i="1"/>
  <c r="W136" i="1"/>
  <c r="M137" i="1"/>
  <c r="O137" i="1"/>
  <c r="Q137" i="1"/>
  <c r="S137" i="1"/>
  <c r="U137" i="1"/>
  <c r="W137" i="1"/>
  <c r="AD137" i="1"/>
  <c r="M138" i="1"/>
  <c r="O138" i="1"/>
  <c r="Q138" i="1"/>
  <c r="S138" i="1"/>
  <c r="U138" i="1"/>
  <c r="W138" i="1"/>
  <c r="AD138" i="1"/>
  <c r="M139" i="1"/>
  <c r="O139" i="1"/>
  <c r="Q139" i="1"/>
  <c r="S139" i="1"/>
  <c r="U139" i="1"/>
  <c r="W139" i="1"/>
  <c r="AD139" i="1"/>
  <c r="I140" i="1"/>
  <c r="M140" i="1"/>
  <c r="O140" i="1"/>
  <c r="Q140" i="1"/>
  <c r="S140" i="1"/>
  <c r="U140" i="1"/>
  <c r="W140" i="1"/>
  <c r="AD140" i="1"/>
  <c r="I141" i="1"/>
  <c r="M141" i="1"/>
  <c r="O141" i="1"/>
  <c r="Q141" i="1"/>
  <c r="S141" i="1"/>
  <c r="U141" i="1"/>
  <c r="W141" i="1"/>
  <c r="AD141" i="1"/>
  <c r="I142" i="1"/>
  <c r="M142" i="1"/>
  <c r="O142" i="1"/>
  <c r="Q142" i="1"/>
  <c r="S142" i="1"/>
  <c r="U142" i="1"/>
  <c r="W142" i="1"/>
  <c r="AD142" i="1"/>
  <c r="M143" i="1"/>
  <c r="O143" i="1"/>
  <c r="Q143" i="1"/>
  <c r="S143" i="1"/>
  <c r="U143" i="1"/>
  <c r="W143" i="1"/>
  <c r="AD143" i="1"/>
  <c r="I144" i="1"/>
  <c r="AC144" i="1"/>
  <c r="M144" i="1"/>
  <c r="O144" i="1"/>
  <c r="Q144" i="1"/>
  <c r="S144" i="1"/>
  <c r="U144" i="1"/>
  <c r="W144" i="1"/>
  <c r="AD144" i="1"/>
  <c r="I145" i="1"/>
  <c r="AC145" i="1"/>
  <c r="M145" i="1"/>
  <c r="O145" i="1"/>
  <c r="Q145" i="1"/>
  <c r="S145" i="1"/>
  <c r="U145" i="1"/>
  <c r="W145" i="1"/>
  <c r="AD145" i="1"/>
  <c r="I146" i="1"/>
  <c r="AC146" i="1"/>
  <c r="M146" i="1"/>
  <c r="O146" i="1"/>
  <c r="Q146" i="1"/>
  <c r="S146" i="1"/>
  <c r="U146" i="1"/>
  <c r="W146" i="1"/>
  <c r="AD146" i="1"/>
  <c r="AC147" i="1"/>
  <c r="M147" i="1"/>
  <c r="O147" i="1"/>
  <c r="Q147" i="1"/>
  <c r="S147" i="1"/>
  <c r="U147" i="1"/>
  <c r="W147" i="1"/>
  <c r="AD147" i="1"/>
  <c r="M148" i="1"/>
  <c r="O148" i="1"/>
  <c r="Q148" i="1"/>
  <c r="S148" i="1"/>
  <c r="U148" i="1"/>
  <c r="W148" i="1"/>
  <c r="I149" i="1"/>
  <c r="AC149" i="1"/>
  <c r="M149" i="1"/>
  <c r="O149" i="1"/>
  <c r="Q149" i="1"/>
  <c r="S149" i="1"/>
  <c r="U149" i="1"/>
  <c r="W149" i="1"/>
  <c r="AD149" i="1"/>
  <c r="AC150" i="1"/>
  <c r="M150" i="1"/>
  <c r="O150" i="1"/>
  <c r="Q150" i="1"/>
  <c r="S150" i="1"/>
  <c r="U150" i="1"/>
  <c r="W150" i="1"/>
  <c r="AD150" i="1"/>
  <c r="I151" i="1"/>
  <c r="AC151" i="1"/>
  <c r="M151" i="1"/>
  <c r="O151" i="1"/>
  <c r="Q151" i="1"/>
  <c r="S151" i="1"/>
  <c r="U151" i="1"/>
  <c r="W151" i="1"/>
  <c r="AD151" i="1"/>
  <c r="I152" i="1"/>
  <c r="AC152" i="1"/>
  <c r="M152" i="1"/>
  <c r="O152" i="1"/>
  <c r="Q152" i="1"/>
  <c r="S152" i="1"/>
  <c r="U152" i="1"/>
  <c r="W152" i="1"/>
  <c r="AD152" i="1"/>
  <c r="I153" i="1"/>
  <c r="AC153" i="1"/>
  <c r="M153" i="1"/>
  <c r="O153" i="1"/>
  <c r="Q153" i="1"/>
  <c r="S153" i="1"/>
  <c r="U153" i="1"/>
  <c r="W153" i="1"/>
  <c r="AD153" i="1"/>
  <c r="I154" i="1"/>
  <c r="AC154" i="1"/>
  <c r="M154" i="1"/>
  <c r="O154" i="1"/>
  <c r="Q154" i="1"/>
  <c r="S154" i="1"/>
  <c r="U154" i="1"/>
  <c r="W154" i="1"/>
  <c r="AD154" i="1"/>
  <c r="I155" i="1"/>
  <c r="AC155" i="1"/>
  <c r="M155" i="1"/>
  <c r="O155" i="1"/>
  <c r="Q155" i="1"/>
  <c r="S155" i="1"/>
  <c r="U155" i="1"/>
  <c r="W155" i="1"/>
  <c r="AD155" i="1"/>
  <c r="I156" i="1"/>
  <c r="AC156" i="1"/>
  <c r="M156" i="1"/>
  <c r="O156" i="1"/>
  <c r="Q156" i="1"/>
  <c r="S156" i="1"/>
  <c r="U156" i="1"/>
  <c r="W156" i="1"/>
  <c r="AD156" i="1"/>
  <c r="I157" i="1"/>
  <c r="M157" i="1"/>
  <c r="O157" i="1"/>
  <c r="Q157" i="1"/>
  <c r="S157" i="1"/>
  <c r="U157" i="1"/>
  <c r="W157" i="1"/>
  <c r="AD157" i="1"/>
  <c r="M158" i="1"/>
  <c r="O158" i="1"/>
  <c r="Q158" i="1"/>
  <c r="S158" i="1"/>
  <c r="U158" i="1"/>
  <c r="W158" i="1"/>
  <c r="AD158" i="1"/>
  <c r="M159" i="1"/>
  <c r="O159" i="1"/>
  <c r="Q159" i="1"/>
  <c r="S159" i="1"/>
  <c r="U159" i="1"/>
  <c r="W159" i="1"/>
  <c r="AD159" i="1"/>
  <c r="M160" i="1"/>
  <c r="O160" i="1"/>
  <c r="Q160" i="1"/>
  <c r="S160" i="1"/>
  <c r="U160" i="1"/>
  <c r="W160" i="1"/>
  <c r="AD160" i="1"/>
  <c r="M161" i="1"/>
  <c r="O161" i="1"/>
  <c r="Q161" i="1"/>
  <c r="S161" i="1"/>
  <c r="U161" i="1"/>
  <c r="W161" i="1"/>
  <c r="AD161" i="1"/>
  <c r="M162" i="1"/>
  <c r="O162" i="1"/>
  <c r="Q162" i="1"/>
  <c r="S162" i="1"/>
  <c r="U162" i="1"/>
  <c r="W162" i="1"/>
  <c r="AD162" i="1"/>
  <c r="M163" i="1"/>
  <c r="O163" i="1"/>
  <c r="Q163" i="1"/>
  <c r="S163" i="1"/>
  <c r="U163" i="1"/>
  <c r="W163" i="1"/>
  <c r="AD163" i="1"/>
  <c r="M164" i="1"/>
  <c r="O164" i="1"/>
  <c r="Q164" i="1"/>
  <c r="S164" i="1"/>
  <c r="U164" i="1"/>
  <c r="W164" i="1"/>
  <c r="AD164" i="1"/>
  <c r="M165" i="1"/>
  <c r="O165" i="1"/>
  <c r="Q165" i="1"/>
  <c r="S165" i="1"/>
  <c r="U165" i="1"/>
  <c r="W165" i="1"/>
  <c r="AD165" i="1"/>
  <c r="M166" i="1"/>
  <c r="O166" i="1"/>
  <c r="Q166" i="1"/>
  <c r="S166" i="1"/>
  <c r="U166" i="1"/>
  <c r="W166" i="1"/>
  <c r="AD166" i="1"/>
  <c r="M167" i="1"/>
  <c r="O167" i="1"/>
  <c r="Q167" i="1"/>
  <c r="S167" i="1"/>
  <c r="U167" i="1"/>
  <c r="W167" i="1"/>
  <c r="AD167" i="1"/>
  <c r="M168" i="1"/>
  <c r="O168" i="1"/>
  <c r="Q168" i="1"/>
  <c r="S168" i="1"/>
  <c r="U168" i="1"/>
  <c r="W168" i="1"/>
  <c r="AD168" i="1"/>
  <c r="M169" i="1"/>
  <c r="O169" i="1"/>
  <c r="Q169" i="1"/>
  <c r="S169" i="1"/>
  <c r="U169" i="1"/>
  <c r="W169" i="1"/>
  <c r="AD169" i="1"/>
  <c r="M170" i="1"/>
  <c r="O170" i="1"/>
  <c r="Q170" i="1"/>
  <c r="S170" i="1"/>
  <c r="U170" i="1"/>
  <c r="W170" i="1"/>
  <c r="AD170" i="1"/>
  <c r="I171" i="1"/>
  <c r="M171" i="1"/>
  <c r="O171" i="1"/>
  <c r="Q171" i="1"/>
  <c r="S171" i="1"/>
  <c r="U171" i="1"/>
  <c r="W171" i="1"/>
  <c r="AD171" i="1"/>
  <c r="I172" i="1"/>
  <c r="M172" i="1"/>
  <c r="O172" i="1"/>
  <c r="Q172" i="1"/>
  <c r="S172" i="1"/>
  <c r="U172" i="1"/>
  <c r="W172" i="1"/>
  <c r="AD172" i="1"/>
  <c r="I173" i="1"/>
  <c r="AC173" i="1"/>
  <c r="M173" i="1"/>
  <c r="O173" i="1"/>
  <c r="Q173" i="1"/>
  <c r="S173" i="1"/>
  <c r="U173" i="1"/>
  <c r="W173" i="1"/>
  <c r="AD173" i="1"/>
  <c r="I174" i="1"/>
  <c r="AC174" i="1"/>
  <c r="M174" i="1"/>
  <c r="O174" i="1"/>
  <c r="Q174" i="1"/>
  <c r="S174" i="1"/>
  <c r="U174" i="1"/>
  <c r="W174" i="1"/>
  <c r="AD174" i="1"/>
  <c r="I175" i="1"/>
  <c r="M175" i="1"/>
  <c r="O175" i="1"/>
  <c r="Q175" i="1"/>
  <c r="S175" i="1"/>
  <c r="U175" i="1"/>
  <c r="W175" i="1"/>
  <c r="AD175" i="1"/>
  <c r="I176" i="1"/>
  <c r="AC176" i="1"/>
  <c r="M176" i="1"/>
  <c r="O176" i="1"/>
  <c r="Q176" i="1"/>
  <c r="S176" i="1"/>
  <c r="U176" i="1"/>
  <c r="W176" i="1"/>
  <c r="AD176" i="1"/>
  <c r="I177" i="1"/>
  <c r="AC177" i="1"/>
  <c r="M177" i="1"/>
  <c r="O177" i="1"/>
  <c r="Q177" i="1"/>
  <c r="S177" i="1"/>
  <c r="U177" i="1"/>
  <c r="W177" i="1"/>
  <c r="AD177" i="1"/>
  <c r="M178" i="1"/>
  <c r="O178" i="1"/>
  <c r="Q178" i="1"/>
  <c r="S178" i="1"/>
  <c r="U178" i="1"/>
  <c r="W178" i="1"/>
  <c r="AD178" i="1"/>
  <c r="M179" i="1"/>
  <c r="O179" i="1"/>
  <c r="Q179" i="1"/>
  <c r="S179" i="1"/>
  <c r="U179" i="1"/>
  <c r="W179" i="1"/>
  <c r="AD179" i="1"/>
  <c r="M180" i="1"/>
  <c r="O180" i="1"/>
  <c r="Q180" i="1"/>
  <c r="S180" i="1"/>
  <c r="U180" i="1"/>
  <c r="W180" i="1"/>
  <c r="AD180" i="1"/>
  <c r="M181" i="1"/>
  <c r="O181" i="1"/>
  <c r="Q181" i="1"/>
  <c r="S181" i="1"/>
  <c r="U181" i="1"/>
  <c r="W181" i="1"/>
  <c r="AD181" i="1"/>
  <c r="M182" i="1"/>
  <c r="O182" i="1"/>
  <c r="Q182" i="1"/>
  <c r="S182" i="1"/>
  <c r="U182" i="1"/>
  <c r="W182" i="1"/>
  <c r="AD182" i="1"/>
  <c r="M183" i="1"/>
  <c r="O183" i="1"/>
  <c r="Q183" i="1"/>
  <c r="S183" i="1"/>
  <c r="U183" i="1"/>
  <c r="W183" i="1"/>
  <c r="AD183" i="1"/>
  <c r="I184" i="1"/>
  <c r="M184" i="1"/>
  <c r="O184" i="1"/>
  <c r="Q184" i="1"/>
  <c r="S184" i="1"/>
  <c r="U184" i="1"/>
  <c r="W184" i="1"/>
  <c r="AD184" i="1"/>
  <c r="I185" i="1"/>
  <c r="M185" i="1"/>
  <c r="O185" i="1"/>
  <c r="Q185" i="1"/>
  <c r="S185" i="1"/>
  <c r="U185" i="1"/>
  <c r="W185" i="1"/>
  <c r="AD185" i="1"/>
  <c r="I186" i="1"/>
  <c r="M186" i="1"/>
  <c r="O186" i="1"/>
  <c r="Q186" i="1"/>
  <c r="S186" i="1"/>
  <c r="U186" i="1"/>
  <c r="W186" i="1"/>
  <c r="AD186" i="1"/>
  <c r="I187" i="1"/>
  <c r="M187" i="1"/>
  <c r="O187" i="1"/>
  <c r="Q187" i="1"/>
  <c r="S187" i="1"/>
  <c r="U187" i="1"/>
  <c r="W187" i="1"/>
  <c r="AD187" i="1"/>
  <c r="I188" i="1"/>
  <c r="M188" i="1"/>
  <c r="O188" i="1"/>
  <c r="Q188" i="1"/>
  <c r="S188" i="1"/>
  <c r="U188" i="1"/>
  <c r="W188" i="1"/>
  <c r="AD188" i="1"/>
  <c r="I189" i="1"/>
  <c r="M189" i="1"/>
  <c r="O189" i="1"/>
  <c r="Q189" i="1"/>
  <c r="S189" i="1"/>
  <c r="U189" i="1"/>
  <c r="W189" i="1"/>
  <c r="AD189" i="1"/>
  <c r="I190" i="1"/>
  <c r="M190" i="1"/>
  <c r="O190" i="1"/>
  <c r="Q190" i="1"/>
  <c r="S190" i="1"/>
  <c r="U190" i="1"/>
  <c r="W190" i="1"/>
  <c r="AD190" i="1"/>
  <c r="M191" i="1"/>
  <c r="O191" i="1"/>
  <c r="Q191" i="1"/>
  <c r="S191" i="1"/>
  <c r="U191" i="1"/>
  <c r="W191" i="1"/>
  <c r="AD191" i="1"/>
  <c r="M192" i="1"/>
  <c r="O192" i="1"/>
  <c r="Q192" i="1"/>
  <c r="S192" i="1"/>
  <c r="U192" i="1"/>
  <c r="W192" i="1"/>
  <c r="AD192" i="1"/>
  <c r="M193" i="1"/>
  <c r="O193" i="1"/>
  <c r="Q193" i="1"/>
  <c r="S193" i="1"/>
  <c r="U193" i="1"/>
  <c r="W193" i="1"/>
  <c r="AD193" i="1"/>
  <c r="M194" i="1"/>
  <c r="O194" i="1"/>
  <c r="Q194" i="1"/>
  <c r="S194" i="1"/>
  <c r="U194" i="1"/>
  <c r="W194" i="1"/>
  <c r="AD194" i="1"/>
  <c r="M195" i="1"/>
  <c r="O195" i="1"/>
  <c r="Q195" i="1"/>
  <c r="S195" i="1"/>
  <c r="U195" i="1"/>
  <c r="W195" i="1"/>
  <c r="AD195" i="1"/>
  <c r="M196" i="1"/>
  <c r="O196" i="1"/>
  <c r="Q196" i="1"/>
  <c r="S196" i="1"/>
  <c r="U196" i="1"/>
  <c r="W196" i="1"/>
  <c r="AD196" i="1"/>
  <c r="M197" i="1"/>
  <c r="O197" i="1"/>
  <c r="Q197" i="1"/>
  <c r="S197" i="1"/>
  <c r="U197" i="1"/>
  <c r="W197" i="1"/>
  <c r="AD197" i="1"/>
  <c r="M198" i="1"/>
  <c r="O198" i="1"/>
  <c r="Q198" i="1"/>
  <c r="S198" i="1"/>
  <c r="U198" i="1"/>
  <c r="W198" i="1"/>
  <c r="AD198" i="1"/>
  <c r="I199" i="1"/>
  <c r="M199" i="1"/>
  <c r="O199" i="1"/>
  <c r="Q199" i="1"/>
  <c r="S199" i="1"/>
  <c r="U199" i="1"/>
  <c r="W199" i="1"/>
  <c r="AD199" i="1"/>
  <c r="I200" i="1"/>
  <c r="M200" i="1"/>
  <c r="O200" i="1"/>
  <c r="Q200" i="1"/>
  <c r="S200" i="1"/>
  <c r="U200" i="1"/>
  <c r="W200" i="1"/>
  <c r="AD200" i="1"/>
  <c r="I201" i="1"/>
  <c r="AC201" i="1"/>
  <c r="M201" i="1"/>
  <c r="O201" i="1"/>
  <c r="Q201" i="1"/>
  <c r="S201" i="1"/>
  <c r="U201" i="1"/>
  <c r="W201" i="1"/>
  <c r="AD201" i="1"/>
  <c r="I202" i="1"/>
  <c r="AC202" i="1"/>
  <c r="M202" i="1"/>
  <c r="O202" i="1"/>
  <c r="Q202" i="1"/>
  <c r="S202" i="1"/>
  <c r="U202" i="1"/>
  <c r="W202" i="1"/>
  <c r="AD202" i="1"/>
  <c r="I203" i="1"/>
  <c r="M203" i="1"/>
  <c r="O203" i="1"/>
  <c r="Q203" i="1"/>
  <c r="S203" i="1"/>
  <c r="U203" i="1"/>
  <c r="W203" i="1"/>
  <c r="AD203" i="1"/>
  <c r="I204" i="1"/>
  <c r="M204" i="1"/>
  <c r="O204" i="1"/>
  <c r="Q204" i="1"/>
  <c r="S204" i="1"/>
  <c r="U204" i="1"/>
  <c r="W204" i="1"/>
  <c r="AD204" i="1"/>
  <c r="I205" i="1"/>
  <c r="M205" i="1"/>
  <c r="O205" i="1"/>
  <c r="Q205" i="1"/>
  <c r="S205" i="1"/>
  <c r="U205" i="1"/>
  <c r="W205" i="1"/>
  <c r="AD205" i="1"/>
  <c r="I206" i="1"/>
  <c r="M206" i="1"/>
  <c r="O206" i="1"/>
  <c r="Q206" i="1"/>
  <c r="S206" i="1"/>
  <c r="U206" i="1"/>
  <c r="W206" i="1"/>
  <c r="AD206" i="1"/>
  <c r="I207" i="1"/>
  <c r="M207" i="1"/>
  <c r="O207" i="1"/>
  <c r="Q207" i="1"/>
  <c r="S207" i="1"/>
  <c r="U207" i="1"/>
  <c r="W207" i="1"/>
  <c r="AD207" i="1"/>
  <c r="I208" i="1"/>
  <c r="M208" i="1"/>
  <c r="O208" i="1"/>
  <c r="Q208" i="1"/>
  <c r="S208" i="1"/>
  <c r="U208" i="1"/>
  <c r="W208" i="1"/>
  <c r="AD208" i="1"/>
  <c r="I209" i="1"/>
  <c r="M209" i="1"/>
  <c r="O209" i="1"/>
  <c r="Q209" i="1"/>
  <c r="S209" i="1"/>
  <c r="U209" i="1"/>
  <c r="W209" i="1"/>
  <c r="AD209" i="1"/>
  <c r="I210" i="1"/>
  <c r="M210" i="1"/>
  <c r="O210" i="1"/>
  <c r="Q210" i="1"/>
  <c r="S210" i="1"/>
  <c r="U210" i="1"/>
  <c r="W210" i="1"/>
  <c r="AD210" i="1"/>
  <c r="M211" i="1"/>
  <c r="O211" i="1"/>
  <c r="Q211" i="1"/>
  <c r="S211" i="1"/>
  <c r="U211" i="1"/>
  <c r="W211" i="1"/>
  <c r="AD211" i="1"/>
  <c r="M212" i="1"/>
  <c r="O212" i="1"/>
  <c r="Q212" i="1"/>
  <c r="S212" i="1"/>
  <c r="U212" i="1"/>
  <c r="W212" i="1"/>
  <c r="AD212" i="1"/>
  <c r="M213" i="1"/>
  <c r="O213" i="1"/>
  <c r="Q213" i="1"/>
  <c r="S213" i="1"/>
  <c r="U213" i="1"/>
  <c r="W213" i="1"/>
  <c r="AD213" i="1"/>
  <c r="I214" i="1"/>
  <c r="M214" i="1"/>
  <c r="O214" i="1"/>
  <c r="Q214" i="1"/>
  <c r="S214" i="1"/>
  <c r="U214" i="1"/>
  <c r="W214" i="1"/>
  <c r="AD214" i="1"/>
  <c r="I215" i="1"/>
  <c r="M215" i="1"/>
  <c r="O215" i="1"/>
  <c r="Q215" i="1"/>
  <c r="S215" i="1"/>
  <c r="U215" i="1"/>
  <c r="W215" i="1"/>
  <c r="AD215" i="1"/>
  <c r="I216" i="1"/>
  <c r="M216" i="1"/>
  <c r="O216" i="1"/>
  <c r="Q216" i="1"/>
  <c r="S216" i="1"/>
  <c r="U216" i="1"/>
  <c r="W216" i="1"/>
  <c r="AD216" i="1"/>
  <c r="I217" i="1"/>
  <c r="M217" i="1"/>
  <c r="O217" i="1"/>
  <c r="Q217" i="1"/>
  <c r="S217" i="1"/>
  <c r="U217" i="1"/>
  <c r="W217" i="1"/>
  <c r="AD217" i="1"/>
  <c r="I218" i="1"/>
  <c r="M218" i="1"/>
  <c r="O218" i="1"/>
  <c r="Q218" i="1"/>
  <c r="S218" i="1"/>
  <c r="U218" i="1"/>
  <c r="W218" i="1"/>
  <c r="AD218" i="1"/>
  <c r="I219" i="1"/>
  <c r="M219" i="1"/>
  <c r="O219" i="1"/>
  <c r="Q219" i="1"/>
  <c r="S219" i="1"/>
  <c r="U219" i="1"/>
  <c r="W219" i="1"/>
  <c r="AD219" i="1"/>
  <c r="AC220" i="1"/>
  <c r="M220" i="1"/>
  <c r="O220" i="1"/>
  <c r="Q220" i="1"/>
  <c r="S220" i="1"/>
  <c r="U220" i="1"/>
  <c r="W220" i="1"/>
  <c r="AD220" i="1"/>
  <c r="I221" i="1"/>
  <c r="AC221" i="1"/>
  <c r="M221" i="1"/>
  <c r="O221" i="1"/>
  <c r="Q221" i="1"/>
  <c r="S221" i="1"/>
  <c r="U221" i="1"/>
  <c r="W221" i="1"/>
  <c r="AD221" i="1"/>
  <c r="AC222" i="1"/>
  <c r="M222" i="1"/>
  <c r="O222" i="1"/>
  <c r="Q222" i="1"/>
  <c r="S222" i="1"/>
  <c r="U222" i="1"/>
  <c r="W222" i="1"/>
  <c r="AD222" i="1"/>
  <c r="I223" i="1"/>
  <c r="AC223" i="1"/>
  <c r="M223" i="1"/>
  <c r="O223" i="1"/>
  <c r="Q223" i="1"/>
  <c r="S223" i="1"/>
  <c r="U223" i="1"/>
  <c r="W223" i="1"/>
  <c r="AD223" i="1"/>
  <c r="M224" i="1"/>
  <c r="O224" i="1"/>
  <c r="Q224" i="1"/>
  <c r="S224" i="1"/>
  <c r="U224" i="1"/>
  <c r="W224" i="1"/>
  <c r="AD224" i="1"/>
  <c r="M225" i="1"/>
  <c r="O225" i="1"/>
  <c r="Q225" i="1"/>
  <c r="S225" i="1"/>
  <c r="U225" i="1"/>
  <c r="W225" i="1"/>
  <c r="AD225" i="1"/>
  <c r="M226" i="1"/>
  <c r="O226" i="1"/>
  <c r="Q226" i="1"/>
  <c r="S226" i="1"/>
  <c r="U226" i="1"/>
  <c r="W226" i="1"/>
  <c r="AD226" i="1"/>
  <c r="M227" i="1"/>
  <c r="O227" i="1"/>
  <c r="Q227" i="1"/>
  <c r="S227" i="1"/>
  <c r="U227" i="1"/>
  <c r="W227" i="1"/>
  <c r="AD227" i="1"/>
  <c r="I228" i="1"/>
  <c r="M228" i="1"/>
  <c r="O228" i="1"/>
  <c r="Q228" i="1"/>
  <c r="S228" i="1"/>
  <c r="U228" i="1"/>
  <c r="W228" i="1"/>
  <c r="AD228" i="1"/>
  <c r="I229" i="1"/>
  <c r="M229" i="1"/>
  <c r="O229" i="1"/>
  <c r="Q229" i="1"/>
  <c r="S229" i="1"/>
  <c r="U229" i="1"/>
  <c r="W229" i="1"/>
  <c r="AD229" i="1"/>
  <c r="I230" i="1"/>
  <c r="M230" i="1"/>
  <c r="O230" i="1"/>
  <c r="Q230" i="1"/>
  <c r="S230" i="1"/>
  <c r="U230" i="1"/>
  <c r="W230" i="1"/>
  <c r="AD230" i="1"/>
  <c r="I231" i="1"/>
  <c r="M231" i="1"/>
  <c r="O231" i="1"/>
  <c r="Q231" i="1"/>
  <c r="S231" i="1"/>
  <c r="U231" i="1"/>
  <c r="W231" i="1"/>
  <c r="AD231" i="1"/>
  <c r="I232" i="1"/>
  <c r="M232" i="1"/>
  <c r="O232" i="1"/>
  <c r="Q232" i="1"/>
  <c r="S232" i="1"/>
  <c r="U232" i="1"/>
  <c r="W232" i="1"/>
  <c r="AD232" i="1"/>
  <c r="I233" i="1"/>
  <c r="M233" i="1"/>
  <c r="O233" i="1"/>
  <c r="Q233" i="1"/>
  <c r="S233" i="1"/>
  <c r="U233" i="1"/>
  <c r="W233" i="1"/>
  <c r="AD233" i="1"/>
  <c r="M234" i="1"/>
  <c r="O234" i="1"/>
  <c r="Q234" i="1"/>
  <c r="S234" i="1"/>
  <c r="U234" i="1"/>
  <c r="W234" i="1"/>
  <c r="AD234" i="1"/>
  <c r="M235" i="1"/>
  <c r="O235" i="1"/>
  <c r="Q235" i="1"/>
  <c r="S235" i="1"/>
  <c r="U235" i="1"/>
  <c r="W235" i="1"/>
  <c r="AD235" i="1"/>
  <c r="M236" i="1"/>
  <c r="O236" i="1"/>
  <c r="Q236" i="1"/>
  <c r="S236" i="1"/>
  <c r="U236" i="1"/>
  <c r="W236" i="1"/>
  <c r="AD236" i="1"/>
  <c r="M237" i="1"/>
  <c r="O237" i="1"/>
  <c r="Q237" i="1"/>
  <c r="S237" i="1"/>
  <c r="U237" i="1"/>
  <c r="W237" i="1"/>
  <c r="AD237" i="1"/>
  <c r="M238" i="1"/>
  <c r="O238" i="1"/>
  <c r="Q238" i="1"/>
  <c r="S238" i="1"/>
  <c r="W238" i="1"/>
  <c r="M239" i="1"/>
  <c r="O239" i="1"/>
  <c r="Q239" i="1"/>
  <c r="S239" i="1"/>
  <c r="U239" i="1"/>
  <c r="W239" i="1"/>
  <c r="AD239" i="1"/>
  <c r="M240" i="1"/>
  <c r="O240" i="1"/>
  <c r="Q240" i="1"/>
  <c r="S240" i="1"/>
  <c r="U240" i="1"/>
  <c r="W240" i="1"/>
  <c r="AD240" i="1"/>
  <c r="I241" i="1"/>
  <c r="M241" i="1"/>
  <c r="O241" i="1"/>
  <c r="Q241" i="1"/>
  <c r="S241" i="1"/>
  <c r="U241" i="1"/>
  <c r="W241" i="1"/>
  <c r="AD241" i="1"/>
  <c r="I242" i="1"/>
  <c r="M242" i="1"/>
  <c r="O242" i="1"/>
  <c r="Q242" i="1"/>
  <c r="S242" i="1"/>
  <c r="U242" i="1"/>
  <c r="W242" i="1"/>
  <c r="AD242" i="1"/>
  <c r="AC243" i="1"/>
  <c r="M243" i="1"/>
  <c r="O243" i="1"/>
  <c r="Q243" i="1"/>
  <c r="S243" i="1"/>
  <c r="U243" i="1"/>
  <c r="W243" i="1"/>
  <c r="AD243" i="1"/>
  <c r="I244" i="1"/>
  <c r="M244" i="1"/>
  <c r="O244" i="1"/>
  <c r="Q244" i="1"/>
  <c r="S244" i="1"/>
  <c r="U244" i="1"/>
  <c r="W244" i="1"/>
  <c r="AD244" i="1"/>
  <c r="I245" i="1"/>
  <c r="M245" i="1"/>
  <c r="O245" i="1"/>
  <c r="Q245" i="1"/>
  <c r="S245" i="1"/>
  <c r="U245" i="1"/>
  <c r="W245" i="1"/>
  <c r="AD245" i="1"/>
  <c r="I246" i="1"/>
  <c r="M246" i="1"/>
  <c r="O246" i="1"/>
  <c r="Q246" i="1"/>
  <c r="S246" i="1"/>
  <c r="U246" i="1"/>
  <c r="W246" i="1"/>
  <c r="AD246" i="1"/>
  <c r="M247" i="1"/>
  <c r="O247" i="1"/>
  <c r="Q247" i="1"/>
  <c r="S247" i="1"/>
  <c r="U247" i="1"/>
  <c r="W247" i="1"/>
  <c r="AD247" i="1"/>
  <c r="M248" i="1"/>
  <c r="O248" i="1"/>
  <c r="Q248" i="1"/>
  <c r="S248" i="1"/>
  <c r="U248" i="1"/>
  <c r="W248" i="1"/>
  <c r="AD248" i="1"/>
  <c r="M249" i="1"/>
  <c r="O249" i="1"/>
  <c r="Q249" i="1"/>
  <c r="S249" i="1"/>
  <c r="U249" i="1"/>
  <c r="W249" i="1"/>
  <c r="AD249" i="1"/>
  <c r="M250" i="1"/>
  <c r="O250" i="1"/>
  <c r="Q250" i="1"/>
  <c r="S250" i="1"/>
  <c r="U250" i="1"/>
  <c r="W250" i="1"/>
  <c r="AD250" i="1"/>
  <c r="M251" i="1"/>
  <c r="O251" i="1"/>
  <c r="Q251" i="1"/>
  <c r="S251" i="1"/>
  <c r="U251" i="1"/>
  <c r="W251" i="1"/>
  <c r="AD251" i="1"/>
  <c r="M252" i="1"/>
  <c r="O252" i="1"/>
  <c r="Q252" i="1"/>
  <c r="S252" i="1"/>
  <c r="U252" i="1"/>
  <c r="W252" i="1"/>
  <c r="AD252" i="1"/>
  <c r="M253" i="1"/>
  <c r="O253" i="1"/>
  <c r="Q253" i="1"/>
  <c r="S253" i="1"/>
  <c r="U253" i="1"/>
  <c r="W253" i="1"/>
  <c r="AD253" i="1"/>
  <c r="M254" i="1"/>
  <c r="O254" i="1"/>
  <c r="Q254" i="1"/>
  <c r="S254" i="1"/>
  <c r="U254" i="1"/>
  <c r="W254" i="1"/>
  <c r="AD254" i="1"/>
  <c r="M255" i="1"/>
  <c r="O255" i="1"/>
  <c r="Q255" i="1"/>
  <c r="S255" i="1"/>
  <c r="U255" i="1"/>
  <c r="W255" i="1"/>
  <c r="AD255" i="1"/>
  <c r="M256" i="1"/>
  <c r="O256" i="1"/>
  <c r="Q256" i="1"/>
  <c r="S256" i="1"/>
  <c r="U256" i="1"/>
  <c r="W256" i="1"/>
  <c r="AD256" i="1"/>
  <c r="M257" i="1"/>
  <c r="O257" i="1"/>
  <c r="Q257" i="1"/>
  <c r="S257" i="1"/>
  <c r="U257" i="1"/>
  <c r="W257" i="1"/>
  <c r="AD257" i="1"/>
  <c r="M258" i="1"/>
  <c r="O258" i="1"/>
  <c r="Q258" i="1"/>
  <c r="S258" i="1"/>
  <c r="U258" i="1"/>
  <c r="W258" i="1"/>
  <c r="AD258" i="1"/>
  <c r="M259" i="1"/>
  <c r="O259" i="1"/>
  <c r="Q259" i="1"/>
  <c r="S259" i="1"/>
  <c r="U259" i="1"/>
  <c r="W259" i="1"/>
  <c r="AD259" i="1"/>
  <c r="M260" i="1"/>
  <c r="O260" i="1"/>
  <c r="Q260" i="1"/>
  <c r="S260" i="1"/>
  <c r="U260" i="1"/>
  <c r="W260" i="1"/>
  <c r="AD260" i="1"/>
  <c r="M261" i="1"/>
  <c r="O261" i="1"/>
  <c r="Q261" i="1"/>
  <c r="S261" i="1"/>
  <c r="U261" i="1"/>
  <c r="W261" i="1"/>
  <c r="AD261" i="1"/>
  <c r="I262" i="1"/>
  <c r="M262" i="1"/>
  <c r="O262" i="1"/>
  <c r="Q262" i="1"/>
  <c r="S262" i="1"/>
  <c r="U262" i="1"/>
  <c r="W262" i="1"/>
  <c r="AD262" i="1"/>
  <c r="I263" i="1"/>
  <c r="M263" i="1"/>
  <c r="O263" i="1"/>
  <c r="Q263" i="1"/>
  <c r="S263" i="1"/>
  <c r="U263" i="1"/>
  <c r="W263" i="1"/>
  <c r="AD263" i="1"/>
  <c r="AC264" i="1"/>
  <c r="M264" i="1"/>
  <c r="O264" i="1"/>
  <c r="Q264" i="1"/>
  <c r="S264" i="1"/>
  <c r="U264" i="1"/>
  <c r="W264" i="1"/>
  <c r="J264" i="1"/>
  <c r="AD264" i="1"/>
  <c r="M265" i="1"/>
  <c r="O265" i="1"/>
  <c r="Q265" i="1"/>
  <c r="S265" i="1"/>
  <c r="U265" i="1"/>
  <c r="W265" i="1"/>
  <c r="J265" i="1"/>
  <c r="AD265" i="1"/>
  <c r="M266" i="1"/>
  <c r="O266" i="1"/>
  <c r="Q266" i="1"/>
  <c r="S266" i="1"/>
  <c r="U266" i="1"/>
  <c r="W266" i="1"/>
  <c r="AD266" i="1"/>
  <c r="M267" i="1"/>
  <c r="O267" i="1"/>
  <c r="Q267" i="1"/>
  <c r="S267" i="1"/>
  <c r="U267" i="1"/>
  <c r="W267" i="1"/>
  <c r="AD267" i="1"/>
  <c r="M268" i="1"/>
  <c r="O268" i="1"/>
  <c r="Q268" i="1"/>
  <c r="S268" i="1"/>
  <c r="U268" i="1"/>
  <c r="W268" i="1"/>
  <c r="AD268" i="1"/>
  <c r="M269" i="1"/>
  <c r="O269" i="1"/>
  <c r="Q269" i="1"/>
  <c r="S269" i="1"/>
  <c r="U269" i="1"/>
  <c r="W269" i="1"/>
  <c r="AD269" i="1"/>
  <c r="M270" i="1"/>
  <c r="O270" i="1"/>
  <c r="Q270" i="1"/>
  <c r="S270" i="1"/>
  <c r="U270" i="1"/>
  <c r="W270" i="1"/>
  <c r="AD270" i="1"/>
  <c r="M271" i="1"/>
  <c r="O271" i="1"/>
  <c r="Q271" i="1"/>
  <c r="S271" i="1"/>
  <c r="U271" i="1"/>
  <c r="W271" i="1"/>
  <c r="AD271" i="1"/>
  <c r="M272" i="1"/>
  <c r="O272" i="1"/>
  <c r="Q272" i="1"/>
  <c r="S272" i="1"/>
  <c r="U272" i="1"/>
  <c r="W272" i="1"/>
  <c r="AD272" i="1"/>
  <c r="M273" i="1"/>
  <c r="O273" i="1"/>
  <c r="Q273" i="1"/>
  <c r="S273" i="1"/>
  <c r="U273" i="1"/>
  <c r="W273" i="1"/>
  <c r="AD273" i="1"/>
  <c r="I274" i="1"/>
  <c r="AC274" i="1"/>
  <c r="M274" i="1"/>
  <c r="O274" i="1"/>
  <c r="Q274" i="1"/>
  <c r="S274" i="1"/>
  <c r="U274" i="1"/>
  <c r="W274" i="1"/>
  <c r="AD274" i="1"/>
  <c r="AC275" i="1"/>
  <c r="M275" i="1"/>
  <c r="O275" i="1"/>
  <c r="Q275" i="1"/>
  <c r="S275" i="1"/>
  <c r="U275" i="1"/>
  <c r="W275" i="1"/>
  <c r="AD275" i="1"/>
  <c r="AC276" i="1"/>
  <c r="M276" i="1"/>
  <c r="O276" i="1"/>
  <c r="Q276" i="1"/>
  <c r="S276" i="1"/>
  <c r="U276" i="1"/>
  <c r="W276" i="1"/>
  <c r="AD276" i="1"/>
  <c r="AC277" i="1"/>
  <c r="M277" i="1"/>
  <c r="O277" i="1"/>
  <c r="Q277" i="1"/>
  <c r="S277" i="1"/>
  <c r="U277" i="1"/>
  <c r="W277" i="1"/>
  <c r="J277" i="1"/>
  <c r="AD277" i="1"/>
  <c r="AC278" i="1"/>
  <c r="M278" i="1"/>
  <c r="O278" i="1"/>
  <c r="Q278" i="1"/>
  <c r="S278" i="1"/>
  <c r="U278" i="1"/>
  <c r="W278" i="1"/>
  <c r="AD278" i="1"/>
  <c r="AC279" i="1"/>
  <c r="M279" i="1"/>
  <c r="O279" i="1"/>
  <c r="Q279" i="1"/>
  <c r="S279" i="1"/>
  <c r="U279" i="1"/>
  <c r="W279" i="1"/>
  <c r="AD279" i="1"/>
  <c r="AC280" i="1"/>
  <c r="M280" i="1"/>
  <c r="O280" i="1"/>
  <c r="Q280" i="1"/>
  <c r="S280" i="1"/>
  <c r="U280" i="1"/>
  <c r="W280" i="1"/>
  <c r="AD280" i="1"/>
  <c r="AC281" i="1"/>
  <c r="M281" i="1"/>
  <c r="O281" i="1"/>
  <c r="Q281" i="1"/>
  <c r="S281" i="1"/>
  <c r="U281" i="1"/>
  <c r="W281" i="1"/>
  <c r="J281" i="1"/>
  <c r="AD281" i="1"/>
  <c r="M282" i="1"/>
  <c r="O282" i="1"/>
  <c r="Q282" i="1"/>
  <c r="S282" i="1"/>
  <c r="U282" i="1"/>
  <c r="W282" i="1"/>
  <c r="J282" i="1"/>
  <c r="AD282" i="1"/>
  <c r="M283" i="1"/>
  <c r="O283" i="1"/>
  <c r="Q283" i="1"/>
  <c r="S283" i="1"/>
  <c r="U283" i="1"/>
  <c r="W283" i="1"/>
  <c r="AD283" i="1"/>
  <c r="M284" i="1"/>
  <c r="O284" i="1"/>
  <c r="Q284" i="1"/>
  <c r="S284" i="1"/>
  <c r="U284" i="1"/>
  <c r="W284" i="1"/>
  <c r="AD284" i="1"/>
  <c r="M285" i="1"/>
  <c r="O285" i="1"/>
  <c r="Q285" i="1"/>
  <c r="S285" i="1"/>
  <c r="U285" i="1"/>
  <c r="W285" i="1"/>
  <c r="AD285" i="1"/>
  <c r="M286" i="1"/>
  <c r="O286" i="1"/>
  <c r="Q286" i="1"/>
  <c r="S286" i="1"/>
  <c r="U286" i="1"/>
  <c r="W286" i="1"/>
  <c r="AD286" i="1"/>
  <c r="M287" i="1"/>
  <c r="O287" i="1"/>
  <c r="Q287" i="1"/>
  <c r="S287" i="1"/>
  <c r="U287" i="1"/>
  <c r="W287" i="1"/>
  <c r="AD287" i="1"/>
  <c r="M288" i="1"/>
  <c r="O288" i="1"/>
  <c r="Q288" i="1"/>
  <c r="S288" i="1"/>
  <c r="U288" i="1"/>
  <c r="W288" i="1"/>
  <c r="AD288" i="1"/>
  <c r="M289" i="1"/>
  <c r="O289" i="1"/>
  <c r="Q289" i="1"/>
  <c r="S289" i="1"/>
  <c r="U289" i="1"/>
  <c r="W289" i="1"/>
  <c r="AD289" i="1"/>
  <c r="M290" i="1"/>
  <c r="O290" i="1"/>
  <c r="Q290" i="1"/>
  <c r="S290" i="1"/>
  <c r="U290" i="1"/>
  <c r="W290" i="1"/>
  <c r="AD290" i="1"/>
  <c r="M291" i="1"/>
  <c r="O291" i="1"/>
  <c r="Q291" i="1"/>
  <c r="S291" i="1"/>
  <c r="U291" i="1"/>
  <c r="W291" i="1"/>
  <c r="AD291" i="1"/>
  <c r="M292" i="1"/>
  <c r="O292" i="1"/>
  <c r="Q292" i="1"/>
  <c r="S292" i="1"/>
  <c r="U292" i="1"/>
  <c r="W292" i="1"/>
  <c r="AD292" i="1"/>
  <c r="M293" i="1"/>
  <c r="O293" i="1"/>
  <c r="Q293" i="1"/>
  <c r="S293" i="1"/>
  <c r="U293" i="1"/>
  <c r="W293" i="1"/>
  <c r="AD293" i="1"/>
  <c r="M294" i="1"/>
  <c r="O294" i="1"/>
  <c r="Q294" i="1"/>
  <c r="S294" i="1"/>
  <c r="U294" i="1"/>
  <c r="W294" i="1"/>
  <c r="J294" i="1"/>
  <c r="AD294" i="1"/>
  <c r="M295" i="1"/>
  <c r="O295" i="1"/>
  <c r="Q295" i="1"/>
  <c r="S295" i="1"/>
  <c r="U295" i="1"/>
  <c r="W295" i="1"/>
  <c r="J295" i="1"/>
  <c r="AD295" i="1"/>
  <c r="M296" i="1"/>
  <c r="O296" i="1"/>
  <c r="Q296" i="1"/>
  <c r="S296" i="1"/>
  <c r="U296" i="1"/>
  <c r="W296" i="1"/>
  <c r="AD296" i="1"/>
  <c r="M297" i="1"/>
  <c r="O297" i="1"/>
  <c r="Q297" i="1"/>
  <c r="S297" i="1"/>
  <c r="U297" i="1"/>
  <c r="W297" i="1"/>
  <c r="AD297" i="1"/>
  <c r="M298" i="1"/>
  <c r="O298" i="1"/>
  <c r="Q298" i="1"/>
  <c r="S298" i="1"/>
  <c r="U298" i="1"/>
  <c r="W298" i="1"/>
  <c r="AD298" i="1"/>
  <c r="I299" i="1"/>
  <c r="M299" i="1"/>
  <c r="O299" i="1"/>
  <c r="Q299" i="1"/>
  <c r="S299" i="1"/>
  <c r="U299" i="1"/>
  <c r="W299" i="1"/>
  <c r="AD299" i="1"/>
  <c r="I300" i="1"/>
  <c r="M300" i="1"/>
  <c r="O300" i="1"/>
  <c r="Q300" i="1"/>
  <c r="S300" i="1"/>
  <c r="U300" i="1"/>
  <c r="W300" i="1"/>
  <c r="AD300" i="1"/>
  <c r="I301" i="1"/>
  <c r="M301" i="1"/>
  <c r="O301" i="1"/>
  <c r="Q301" i="1"/>
  <c r="S301" i="1"/>
  <c r="U301" i="1"/>
  <c r="W301" i="1"/>
  <c r="AD301" i="1"/>
  <c r="I302" i="1"/>
  <c r="M302" i="1"/>
  <c r="O302" i="1"/>
  <c r="Q302" i="1"/>
  <c r="S302" i="1"/>
  <c r="U302" i="1"/>
  <c r="W302" i="1"/>
  <c r="AD302" i="1"/>
  <c r="I303" i="1"/>
  <c r="M303" i="1"/>
  <c r="O303" i="1"/>
  <c r="Q303" i="1"/>
  <c r="S303" i="1"/>
  <c r="U303" i="1"/>
  <c r="W303" i="1"/>
  <c r="AD303" i="1"/>
  <c r="I304" i="1"/>
  <c r="M304" i="1"/>
  <c r="O304" i="1"/>
  <c r="Q304" i="1"/>
  <c r="S304" i="1"/>
  <c r="U304" i="1"/>
  <c r="W304" i="1"/>
  <c r="AD304" i="1"/>
  <c r="I305" i="1"/>
  <c r="M305" i="1"/>
  <c r="O305" i="1"/>
  <c r="Q305" i="1"/>
  <c r="S305" i="1"/>
  <c r="U305" i="1"/>
  <c r="W305" i="1"/>
  <c r="AD305" i="1"/>
  <c r="I306" i="1"/>
  <c r="M306" i="1"/>
  <c r="O306" i="1"/>
  <c r="Q306" i="1"/>
  <c r="S306" i="1"/>
  <c r="U306" i="1"/>
  <c r="W306" i="1"/>
  <c r="AD306" i="1"/>
  <c r="I307" i="1"/>
  <c r="M307" i="1"/>
  <c r="O307" i="1"/>
  <c r="Q307" i="1"/>
  <c r="S307" i="1"/>
  <c r="U307" i="1"/>
  <c r="W307" i="1"/>
  <c r="AD307" i="1"/>
  <c r="I308" i="1"/>
  <c r="M308" i="1"/>
  <c r="O308" i="1"/>
  <c r="Q308" i="1"/>
  <c r="S308" i="1"/>
  <c r="U308" i="1"/>
  <c r="W308" i="1"/>
  <c r="AD308" i="1"/>
  <c r="I309" i="1"/>
  <c r="M309" i="1"/>
  <c r="O309" i="1"/>
  <c r="Q309" i="1"/>
  <c r="S309" i="1"/>
  <c r="U309" i="1"/>
  <c r="W309" i="1"/>
  <c r="AD309" i="1"/>
  <c r="I310" i="1"/>
  <c r="M310" i="1"/>
  <c r="O310" i="1"/>
  <c r="Q310" i="1"/>
  <c r="S310" i="1"/>
  <c r="U310" i="1"/>
  <c r="W310" i="1"/>
  <c r="AD310" i="1"/>
  <c r="I311" i="1"/>
  <c r="M311" i="1"/>
  <c r="O311" i="1"/>
  <c r="Q311" i="1"/>
  <c r="S311" i="1"/>
  <c r="U311" i="1"/>
  <c r="W311" i="1"/>
  <c r="AD311" i="1"/>
  <c r="I312" i="1"/>
  <c r="M312" i="1"/>
  <c r="O312" i="1"/>
  <c r="Q312" i="1"/>
  <c r="S312" i="1"/>
  <c r="U312" i="1"/>
  <c r="W312" i="1"/>
  <c r="AD312" i="1"/>
  <c r="I313" i="1"/>
  <c r="M313" i="1"/>
  <c r="O313" i="1"/>
  <c r="Q313" i="1"/>
  <c r="S313" i="1"/>
  <c r="U313" i="1"/>
  <c r="W313" i="1"/>
  <c r="AD313" i="1"/>
  <c r="M314" i="1"/>
  <c r="O314" i="1"/>
  <c r="Q314" i="1"/>
  <c r="S314" i="1"/>
  <c r="W314" i="1"/>
  <c r="AD314" i="1"/>
  <c r="M315" i="1"/>
  <c r="O315" i="1"/>
  <c r="Q315" i="1"/>
  <c r="S315" i="1"/>
  <c r="U315" i="1"/>
  <c r="W315" i="1"/>
  <c r="AD315" i="1"/>
  <c r="M316" i="1"/>
  <c r="O316" i="1"/>
  <c r="Q316" i="1"/>
  <c r="S316" i="1"/>
  <c r="U316" i="1"/>
  <c r="W316" i="1"/>
  <c r="AD316" i="1"/>
  <c r="M317" i="1"/>
  <c r="O317" i="1"/>
  <c r="Q317" i="1"/>
  <c r="S317" i="1"/>
  <c r="U317" i="1"/>
  <c r="W317" i="1"/>
  <c r="AD317" i="1"/>
  <c r="M318" i="1"/>
  <c r="O318" i="1"/>
  <c r="Q318" i="1"/>
  <c r="S318" i="1"/>
  <c r="U318" i="1"/>
  <c r="W318" i="1"/>
  <c r="AD318" i="1"/>
  <c r="M319" i="1"/>
  <c r="O319" i="1"/>
  <c r="Q319" i="1"/>
  <c r="S319" i="1"/>
  <c r="U319" i="1"/>
  <c r="W319" i="1"/>
  <c r="AD319" i="1"/>
  <c r="M320" i="1"/>
  <c r="O320" i="1"/>
  <c r="Q320" i="1"/>
  <c r="S320" i="1"/>
  <c r="U320" i="1"/>
  <c r="W320" i="1"/>
  <c r="AD320" i="1"/>
  <c r="M321" i="1"/>
  <c r="O321" i="1"/>
  <c r="Q321" i="1"/>
  <c r="S321" i="1"/>
  <c r="U321" i="1"/>
  <c r="W321" i="1"/>
  <c r="AD321" i="1"/>
  <c r="M322" i="1"/>
  <c r="O322" i="1"/>
  <c r="Q322" i="1"/>
  <c r="S322" i="1"/>
  <c r="U322" i="1"/>
  <c r="W322" i="1"/>
  <c r="AD322" i="1"/>
  <c r="M323" i="1"/>
  <c r="O323" i="1"/>
  <c r="Q323" i="1"/>
  <c r="S323" i="1"/>
  <c r="U323" i="1"/>
  <c r="W323" i="1"/>
  <c r="AD323" i="1"/>
  <c r="M324" i="1"/>
  <c r="O324" i="1"/>
  <c r="Q324" i="1"/>
  <c r="S324" i="1"/>
  <c r="U324" i="1"/>
  <c r="W324" i="1"/>
  <c r="AD324" i="1"/>
  <c r="M325" i="1"/>
  <c r="O325" i="1"/>
  <c r="Q325" i="1"/>
  <c r="S325" i="1"/>
  <c r="U325" i="1"/>
  <c r="W325" i="1"/>
  <c r="AD325" i="1"/>
  <c r="M326" i="1"/>
  <c r="O326" i="1"/>
  <c r="Q326" i="1"/>
  <c r="S326" i="1"/>
  <c r="U326" i="1"/>
  <c r="W326" i="1"/>
  <c r="J326" i="1"/>
  <c r="AD326" i="1"/>
  <c r="M327" i="1"/>
  <c r="O327" i="1"/>
  <c r="Q327" i="1"/>
  <c r="S327" i="1"/>
  <c r="U327" i="1"/>
  <c r="W327" i="1"/>
  <c r="AD327" i="1"/>
  <c r="M328" i="1"/>
  <c r="O328" i="1"/>
  <c r="Q328" i="1"/>
  <c r="S328" i="1"/>
  <c r="U328" i="1"/>
  <c r="W328" i="1"/>
  <c r="J328" i="1"/>
  <c r="AD328" i="1"/>
  <c r="M329" i="1"/>
  <c r="O329" i="1"/>
  <c r="Q329" i="1"/>
  <c r="S329" i="1"/>
  <c r="U329" i="1"/>
  <c r="W329" i="1"/>
  <c r="AD329" i="1"/>
  <c r="I330" i="1"/>
  <c r="M330" i="1"/>
  <c r="O330" i="1"/>
  <c r="Q330" i="1"/>
  <c r="S330" i="1"/>
  <c r="U330" i="1"/>
  <c r="W330" i="1"/>
  <c r="AD330" i="1"/>
  <c r="I331" i="1"/>
  <c r="M331" i="1"/>
  <c r="O331" i="1"/>
  <c r="Q331" i="1"/>
  <c r="S331" i="1"/>
  <c r="U331" i="1"/>
  <c r="W331" i="1"/>
  <c r="AD331" i="1"/>
  <c r="I332" i="1"/>
  <c r="M332" i="1"/>
  <c r="O332" i="1"/>
  <c r="Q332" i="1"/>
  <c r="S332" i="1"/>
  <c r="U332" i="1"/>
  <c r="W332" i="1"/>
  <c r="AD332" i="1"/>
  <c r="I333" i="1"/>
  <c r="M333" i="1"/>
  <c r="O333" i="1"/>
  <c r="Q333" i="1"/>
  <c r="S333" i="1"/>
  <c r="U333" i="1"/>
  <c r="W333" i="1"/>
  <c r="AD333" i="1"/>
  <c r="I334" i="1"/>
  <c r="M334" i="1"/>
  <c r="O334" i="1"/>
  <c r="Q334" i="1"/>
  <c r="S334" i="1"/>
  <c r="U334" i="1"/>
  <c r="W334" i="1"/>
  <c r="AD334" i="1"/>
  <c r="I335" i="1"/>
  <c r="M335" i="1"/>
  <c r="O335" i="1"/>
  <c r="Q335" i="1"/>
  <c r="S335" i="1"/>
  <c r="U335" i="1"/>
  <c r="W335" i="1"/>
  <c r="AD335" i="1"/>
  <c r="I336" i="1"/>
  <c r="M336" i="1"/>
  <c r="O336" i="1"/>
  <c r="Q336" i="1"/>
  <c r="S336" i="1"/>
  <c r="U336" i="1"/>
  <c r="W336" i="1"/>
  <c r="AD336" i="1"/>
  <c r="I337" i="1"/>
  <c r="AC337" i="1"/>
  <c r="M337" i="1"/>
  <c r="O337" i="1"/>
  <c r="Q337" i="1"/>
  <c r="S337" i="1"/>
  <c r="U337" i="1"/>
  <c r="W337" i="1"/>
  <c r="AD337" i="1"/>
  <c r="I338" i="1"/>
  <c r="AC338" i="1"/>
  <c r="M338" i="1"/>
  <c r="O338" i="1"/>
  <c r="Q338" i="1"/>
  <c r="S338" i="1"/>
  <c r="U338" i="1"/>
  <c r="W338" i="1"/>
  <c r="J338" i="1"/>
  <c r="AD338" i="1"/>
  <c r="I339" i="1"/>
  <c r="AC339" i="1"/>
  <c r="M339" i="1"/>
  <c r="O339" i="1"/>
  <c r="Q339" i="1"/>
  <c r="S339" i="1"/>
  <c r="U339" i="1"/>
  <c r="W339" i="1"/>
  <c r="J339" i="1"/>
  <c r="AD339" i="1"/>
  <c r="I340" i="1"/>
  <c r="AC340" i="1"/>
  <c r="M340" i="1"/>
  <c r="O340" i="1"/>
  <c r="Q340" i="1"/>
  <c r="S340" i="1"/>
  <c r="U340" i="1"/>
  <c r="W340" i="1"/>
  <c r="AD340" i="1"/>
  <c r="I341" i="1"/>
  <c r="M341" i="1"/>
  <c r="O341" i="1"/>
  <c r="Q341" i="1"/>
  <c r="S341" i="1"/>
  <c r="U341" i="1"/>
  <c r="W341" i="1"/>
  <c r="AD341" i="1"/>
  <c r="I342" i="1"/>
  <c r="M342" i="1"/>
  <c r="O342" i="1"/>
  <c r="Q342" i="1"/>
  <c r="S342" i="1"/>
  <c r="U342" i="1"/>
  <c r="W342" i="1"/>
  <c r="AD342" i="1"/>
  <c r="I343" i="1"/>
  <c r="M343" i="1"/>
  <c r="O343" i="1"/>
  <c r="Q343" i="1"/>
  <c r="S343" i="1"/>
  <c r="U343" i="1"/>
  <c r="W343" i="1"/>
  <c r="AD343" i="1"/>
  <c r="I344" i="1"/>
  <c r="M344" i="1"/>
  <c r="O344" i="1"/>
  <c r="Q344" i="1"/>
  <c r="S344" i="1"/>
  <c r="U344" i="1"/>
  <c r="W344" i="1"/>
  <c r="AD344" i="1"/>
  <c r="I345" i="1"/>
  <c r="M345" i="1"/>
  <c r="O345" i="1"/>
  <c r="Q345" i="1"/>
  <c r="S345" i="1"/>
  <c r="U345" i="1"/>
  <c r="W345" i="1"/>
  <c r="AD345" i="1"/>
  <c r="I346" i="1"/>
  <c r="AC346" i="1"/>
  <c r="M346" i="1"/>
  <c r="O346" i="1"/>
  <c r="Q346" i="1"/>
  <c r="S346" i="1"/>
  <c r="U346" i="1"/>
  <c r="W346" i="1"/>
  <c r="AD346" i="1"/>
  <c r="I347" i="1"/>
  <c r="AC347" i="1"/>
  <c r="M347" i="1"/>
  <c r="O347" i="1"/>
  <c r="Q347" i="1"/>
  <c r="S347" i="1"/>
  <c r="U347" i="1"/>
  <c r="W347" i="1"/>
  <c r="AD347" i="1"/>
  <c r="I348" i="1"/>
  <c r="AC348" i="1"/>
  <c r="M348" i="1"/>
  <c r="O348" i="1"/>
  <c r="Q348" i="1"/>
  <c r="S348" i="1"/>
  <c r="U348" i="1"/>
  <c r="W348" i="1"/>
  <c r="AD348" i="1"/>
  <c r="I349" i="1"/>
  <c r="AC349" i="1"/>
  <c r="M349" i="1"/>
  <c r="O349" i="1"/>
  <c r="Q349" i="1"/>
  <c r="S349" i="1"/>
  <c r="U349" i="1"/>
  <c r="W349" i="1"/>
  <c r="AD349" i="1"/>
  <c r="I350" i="1"/>
  <c r="AC350" i="1"/>
  <c r="M350" i="1"/>
  <c r="O350" i="1"/>
  <c r="Q350" i="1"/>
  <c r="S350" i="1"/>
  <c r="U350" i="1"/>
  <c r="W350" i="1"/>
  <c r="AD350" i="1"/>
  <c r="I351" i="1"/>
  <c r="AC351" i="1"/>
  <c r="M351" i="1"/>
  <c r="O351" i="1"/>
  <c r="Q351" i="1"/>
  <c r="S351" i="1"/>
  <c r="U351" i="1"/>
  <c r="W351" i="1"/>
  <c r="AD351" i="1"/>
  <c r="I352" i="1"/>
  <c r="AC352" i="1"/>
  <c r="M352" i="1"/>
  <c r="O352" i="1"/>
  <c r="Q352" i="1"/>
  <c r="S352" i="1"/>
  <c r="U352" i="1"/>
  <c r="W352" i="1"/>
  <c r="AD352" i="1"/>
  <c r="I353" i="1"/>
  <c r="AC353" i="1"/>
  <c r="M353" i="1"/>
  <c r="O353" i="1"/>
  <c r="Q353" i="1"/>
  <c r="S353" i="1"/>
  <c r="U353" i="1"/>
  <c r="W353" i="1"/>
  <c r="J353" i="1"/>
  <c r="AD353" i="1"/>
  <c r="I354" i="1"/>
  <c r="AC354" i="1"/>
  <c r="M354" i="1"/>
  <c r="O354" i="1"/>
  <c r="Q354" i="1"/>
  <c r="S354" i="1"/>
  <c r="U354" i="1"/>
  <c r="W354" i="1"/>
  <c r="AD354" i="1"/>
  <c r="I355" i="1"/>
  <c r="AC355" i="1"/>
  <c r="M355" i="1"/>
  <c r="O355" i="1"/>
  <c r="Q355" i="1"/>
  <c r="S355" i="1"/>
  <c r="U355" i="1"/>
  <c r="W355" i="1"/>
  <c r="AD355" i="1"/>
  <c r="I356" i="1"/>
  <c r="AC356" i="1"/>
  <c r="M356" i="1"/>
  <c r="O356" i="1"/>
  <c r="Q356" i="1"/>
  <c r="S356" i="1"/>
  <c r="U356" i="1"/>
  <c r="W356" i="1"/>
  <c r="J356" i="1"/>
  <c r="AD356" i="1"/>
  <c r="I357" i="1"/>
  <c r="AC357" i="1"/>
  <c r="M357" i="1"/>
  <c r="O357" i="1"/>
  <c r="Q357" i="1"/>
  <c r="S357" i="1"/>
  <c r="U357" i="1"/>
  <c r="W357" i="1"/>
  <c r="AD357" i="1"/>
  <c r="I358" i="1"/>
  <c r="M358" i="1"/>
  <c r="O358" i="1"/>
  <c r="Q358" i="1"/>
  <c r="S358" i="1"/>
  <c r="U358" i="1"/>
  <c r="W358" i="1"/>
  <c r="AD358" i="1"/>
  <c r="I359" i="1"/>
  <c r="M359" i="1"/>
  <c r="O359" i="1"/>
  <c r="Q359" i="1"/>
  <c r="S359" i="1"/>
  <c r="U359" i="1"/>
  <c r="W359" i="1"/>
  <c r="AD359" i="1"/>
  <c r="I360" i="1"/>
  <c r="M360" i="1"/>
  <c r="O360" i="1"/>
  <c r="Q360" i="1"/>
  <c r="S360" i="1"/>
  <c r="U360" i="1"/>
  <c r="W360" i="1"/>
  <c r="AD360" i="1"/>
  <c r="I361" i="1"/>
  <c r="M361" i="1"/>
  <c r="O361" i="1"/>
  <c r="Q361" i="1"/>
  <c r="S361" i="1"/>
  <c r="U361" i="1"/>
  <c r="W361" i="1"/>
  <c r="AD361" i="1"/>
  <c r="I362" i="1"/>
  <c r="M362" i="1"/>
  <c r="O362" i="1"/>
  <c r="Q362" i="1"/>
  <c r="S362" i="1"/>
  <c r="U362" i="1"/>
  <c r="W362" i="1"/>
  <c r="AD362" i="1"/>
  <c r="I363" i="1"/>
  <c r="M363" i="1"/>
  <c r="O363" i="1"/>
  <c r="Q363" i="1"/>
  <c r="S363" i="1"/>
  <c r="U363" i="1"/>
  <c r="W363" i="1"/>
  <c r="AD363" i="1"/>
  <c r="I364" i="1"/>
  <c r="AC364" i="1"/>
  <c r="M364" i="1"/>
  <c r="O364" i="1"/>
  <c r="Q364" i="1"/>
  <c r="S364" i="1"/>
  <c r="U364" i="1"/>
  <c r="W364" i="1"/>
  <c r="AD364" i="1"/>
  <c r="I365" i="1"/>
  <c r="M365" i="1"/>
  <c r="O365" i="1"/>
  <c r="Q365" i="1"/>
  <c r="S365" i="1"/>
  <c r="U365" i="1"/>
  <c r="W365" i="1"/>
  <c r="AD365" i="1"/>
  <c r="I366" i="1"/>
  <c r="M366" i="1"/>
  <c r="O366" i="1"/>
  <c r="Q366" i="1"/>
  <c r="S366" i="1"/>
  <c r="U366" i="1"/>
  <c r="W366" i="1"/>
  <c r="AD366" i="1"/>
  <c r="I367" i="1"/>
  <c r="M367" i="1"/>
  <c r="O367" i="1"/>
  <c r="Q367" i="1"/>
  <c r="S367" i="1"/>
  <c r="U367" i="1"/>
  <c r="W367" i="1"/>
  <c r="AD367" i="1"/>
  <c r="I368" i="1"/>
  <c r="M368" i="1"/>
  <c r="O368" i="1"/>
  <c r="Q368" i="1"/>
  <c r="S368" i="1"/>
  <c r="U368" i="1"/>
  <c r="W368" i="1"/>
  <c r="AD368" i="1"/>
  <c r="I369" i="1"/>
  <c r="M369" i="1"/>
  <c r="O369" i="1"/>
  <c r="Q369" i="1"/>
  <c r="S369" i="1"/>
  <c r="U369" i="1"/>
  <c r="W369" i="1"/>
  <c r="AD369" i="1"/>
  <c r="I370" i="1"/>
  <c r="M370" i="1"/>
  <c r="O370" i="1"/>
  <c r="Q370" i="1"/>
  <c r="S370" i="1"/>
  <c r="U370" i="1"/>
  <c r="W370" i="1"/>
  <c r="AD370" i="1"/>
  <c r="M371" i="1"/>
  <c r="O371" i="1"/>
  <c r="Q371" i="1"/>
  <c r="S371" i="1"/>
  <c r="U371" i="1"/>
  <c r="W371" i="1"/>
  <c r="AD371" i="1"/>
  <c r="M372" i="1"/>
  <c r="O372" i="1"/>
  <c r="Q372" i="1"/>
  <c r="S372" i="1"/>
  <c r="U372" i="1"/>
  <c r="W372" i="1"/>
  <c r="AD372" i="1"/>
  <c r="M373" i="1"/>
  <c r="O373" i="1"/>
  <c r="Q373" i="1"/>
  <c r="S373" i="1"/>
  <c r="U373" i="1"/>
  <c r="W373" i="1"/>
  <c r="AD373" i="1"/>
  <c r="M374" i="1"/>
  <c r="O374" i="1"/>
  <c r="Q374" i="1"/>
  <c r="S374" i="1"/>
  <c r="U374" i="1"/>
  <c r="W374" i="1"/>
  <c r="AD374" i="1"/>
  <c r="M375" i="1"/>
  <c r="O375" i="1"/>
  <c r="Q375" i="1"/>
  <c r="S375" i="1"/>
  <c r="U375" i="1"/>
  <c r="W375" i="1"/>
  <c r="AD375" i="1"/>
  <c r="M376" i="1"/>
  <c r="O376" i="1"/>
  <c r="Q376" i="1"/>
  <c r="S376" i="1"/>
  <c r="U376" i="1"/>
  <c r="W376" i="1"/>
  <c r="AD376" i="1"/>
  <c r="M377" i="1"/>
  <c r="O377" i="1"/>
  <c r="Q377" i="1"/>
  <c r="S377" i="1"/>
  <c r="U377" i="1"/>
  <c r="W377" i="1"/>
  <c r="AD377" i="1"/>
  <c r="M378" i="1"/>
  <c r="O378" i="1"/>
  <c r="Q378" i="1"/>
  <c r="S378" i="1"/>
  <c r="U378" i="1"/>
  <c r="W378" i="1"/>
  <c r="AD378" i="1"/>
  <c r="M379" i="1"/>
  <c r="O379" i="1"/>
  <c r="Q379" i="1"/>
  <c r="S379" i="1"/>
  <c r="U379" i="1"/>
  <c r="W379" i="1"/>
  <c r="AD379" i="1"/>
  <c r="M380" i="1"/>
  <c r="O380" i="1"/>
  <c r="Q380" i="1"/>
  <c r="S380" i="1"/>
  <c r="U380" i="1"/>
  <c r="W380" i="1"/>
  <c r="AD380" i="1"/>
  <c r="M381" i="1"/>
  <c r="O381" i="1"/>
  <c r="Q381" i="1"/>
  <c r="S381" i="1"/>
  <c r="U381" i="1"/>
  <c r="W381" i="1"/>
  <c r="AD381" i="1"/>
  <c r="M382" i="1"/>
  <c r="O382" i="1"/>
  <c r="Q382" i="1"/>
  <c r="S382" i="1"/>
  <c r="U382" i="1"/>
  <c r="W382" i="1"/>
  <c r="AD382" i="1"/>
  <c r="M383" i="1"/>
  <c r="O383" i="1"/>
  <c r="Q383" i="1"/>
  <c r="S383" i="1"/>
  <c r="U383" i="1"/>
  <c r="W383" i="1"/>
  <c r="AD383" i="1"/>
  <c r="M384" i="1"/>
  <c r="O384" i="1"/>
  <c r="Q384" i="1"/>
  <c r="S384" i="1"/>
  <c r="U384" i="1"/>
  <c r="W384" i="1"/>
  <c r="AD384" i="1"/>
  <c r="M385" i="1"/>
  <c r="O385" i="1"/>
  <c r="Q385" i="1"/>
  <c r="S385" i="1"/>
  <c r="U385" i="1"/>
  <c r="W385" i="1"/>
  <c r="AD385" i="1"/>
  <c r="M386" i="1"/>
  <c r="O386" i="1"/>
  <c r="Q386" i="1"/>
  <c r="S386" i="1"/>
  <c r="U386" i="1"/>
  <c r="W386" i="1"/>
  <c r="AD386" i="1"/>
  <c r="M387" i="1"/>
  <c r="O387" i="1"/>
  <c r="Q387" i="1"/>
  <c r="S387" i="1"/>
  <c r="U387" i="1"/>
  <c r="W387" i="1"/>
  <c r="AD387" i="1"/>
  <c r="M388" i="1"/>
  <c r="O388" i="1"/>
  <c r="Q388" i="1"/>
  <c r="S388" i="1"/>
  <c r="U388" i="1"/>
  <c r="W388" i="1"/>
  <c r="AD388" i="1"/>
  <c r="M389" i="1"/>
  <c r="O389" i="1"/>
  <c r="Q389" i="1"/>
  <c r="S389" i="1"/>
  <c r="U389" i="1"/>
  <c r="W389" i="1"/>
  <c r="AD389" i="1"/>
  <c r="M390" i="1"/>
  <c r="O390" i="1"/>
  <c r="Q390" i="1"/>
  <c r="S390" i="1"/>
  <c r="U390" i="1"/>
  <c r="W390" i="1"/>
  <c r="AD390" i="1"/>
  <c r="M391" i="1"/>
  <c r="O391" i="1"/>
  <c r="Q391" i="1"/>
  <c r="S391" i="1"/>
  <c r="U391" i="1"/>
  <c r="W391" i="1"/>
  <c r="AD391" i="1"/>
  <c r="Q392" i="1"/>
  <c r="S392" i="1"/>
  <c r="U392" i="1"/>
  <c r="W392" i="1"/>
  <c r="AD392" i="1"/>
  <c r="Q393" i="1"/>
  <c r="S393" i="1"/>
  <c r="U393" i="1"/>
  <c r="W393" i="1"/>
  <c r="AD393" i="1"/>
  <c r="Q394" i="1"/>
  <c r="S394" i="1"/>
  <c r="U394" i="1"/>
  <c r="W394" i="1"/>
  <c r="AD394" i="1"/>
  <c r="M395" i="1"/>
  <c r="O395" i="1"/>
  <c r="Q395" i="1"/>
  <c r="S395" i="1"/>
  <c r="U395" i="1"/>
  <c r="W395" i="1"/>
  <c r="AD395" i="1"/>
  <c r="M396" i="1"/>
  <c r="O396" i="1"/>
  <c r="Q396" i="1"/>
  <c r="S396" i="1"/>
  <c r="U396" i="1"/>
  <c r="W396" i="1"/>
  <c r="AD396" i="1"/>
  <c r="M397" i="1"/>
  <c r="O397" i="1"/>
  <c r="Q397" i="1"/>
  <c r="S397" i="1"/>
  <c r="U397" i="1"/>
  <c r="W397" i="1"/>
  <c r="J397" i="1"/>
  <c r="AD397" i="1"/>
  <c r="M398" i="1"/>
  <c r="O398" i="1"/>
  <c r="Q398" i="1"/>
  <c r="S398" i="1"/>
  <c r="U398" i="1"/>
  <c r="W398" i="1"/>
  <c r="AD398" i="1"/>
  <c r="M399" i="1"/>
  <c r="O399" i="1"/>
  <c r="Q399" i="1"/>
  <c r="S399" i="1"/>
  <c r="U399" i="1"/>
  <c r="W399" i="1"/>
  <c r="AD399" i="1"/>
  <c r="M400" i="1"/>
  <c r="O400" i="1"/>
  <c r="Q400" i="1"/>
  <c r="S400" i="1"/>
  <c r="U400" i="1"/>
  <c r="W400" i="1"/>
  <c r="AD400" i="1"/>
  <c r="M401" i="1"/>
  <c r="O401" i="1"/>
  <c r="Q401" i="1"/>
  <c r="S401" i="1"/>
  <c r="U401" i="1"/>
  <c r="W401" i="1"/>
  <c r="AD401" i="1"/>
  <c r="AC402" i="1"/>
  <c r="M402" i="1"/>
  <c r="O402" i="1"/>
  <c r="Q402" i="1"/>
  <c r="S402" i="1"/>
  <c r="U402" i="1"/>
  <c r="W402" i="1"/>
  <c r="AD402" i="1"/>
  <c r="AC403" i="1"/>
  <c r="M403" i="1"/>
  <c r="O403" i="1"/>
  <c r="Q403" i="1"/>
  <c r="S403" i="1"/>
  <c r="U403" i="1"/>
  <c r="W403" i="1"/>
  <c r="AD403" i="1"/>
  <c r="M404" i="1"/>
  <c r="O404" i="1"/>
  <c r="Q404" i="1"/>
  <c r="S404" i="1"/>
  <c r="U404" i="1"/>
  <c r="W404" i="1"/>
  <c r="AD404" i="1"/>
  <c r="M405" i="1"/>
  <c r="O405" i="1"/>
  <c r="Q405" i="1"/>
  <c r="S405" i="1"/>
  <c r="U405" i="1"/>
  <c r="W405" i="1"/>
  <c r="AD405" i="1"/>
  <c r="M406" i="1"/>
  <c r="O406" i="1"/>
  <c r="Q406" i="1"/>
  <c r="S406" i="1"/>
  <c r="U406" i="1"/>
  <c r="W406" i="1"/>
  <c r="AD406" i="1"/>
  <c r="M407" i="1"/>
  <c r="O407" i="1"/>
  <c r="Q407" i="1"/>
  <c r="S407" i="1"/>
  <c r="U407" i="1"/>
  <c r="W407" i="1"/>
  <c r="AD407" i="1"/>
  <c r="M408" i="1"/>
  <c r="O408" i="1"/>
  <c r="Q408" i="1"/>
  <c r="S408" i="1"/>
  <c r="U408" i="1"/>
  <c r="W408" i="1"/>
  <c r="AD408" i="1"/>
  <c r="I409" i="1"/>
  <c r="AC409" i="1"/>
  <c r="M409" i="1"/>
  <c r="O409" i="1"/>
  <c r="Q409" i="1"/>
  <c r="S409" i="1"/>
  <c r="U409" i="1"/>
  <c r="W409" i="1"/>
  <c r="AD409" i="1"/>
  <c r="AC410" i="1"/>
  <c r="M410" i="1"/>
  <c r="O410" i="1"/>
  <c r="Q410" i="1"/>
  <c r="S410" i="1"/>
  <c r="U410" i="1"/>
  <c r="W410" i="1"/>
  <c r="AD410" i="1"/>
  <c r="AC411" i="1"/>
  <c r="M411" i="1"/>
  <c r="O411" i="1"/>
  <c r="Q411" i="1"/>
  <c r="S411" i="1"/>
  <c r="U411" i="1"/>
  <c r="W411" i="1"/>
  <c r="AD411" i="1"/>
  <c r="M412" i="1"/>
  <c r="O412" i="1"/>
  <c r="Q412" i="1"/>
  <c r="S412" i="1"/>
  <c r="U412" i="1"/>
  <c r="W412" i="1"/>
  <c r="AD412" i="1"/>
  <c r="M413" i="1"/>
  <c r="O413" i="1"/>
  <c r="Q413" i="1"/>
  <c r="S413" i="1"/>
  <c r="U413" i="1"/>
  <c r="W413" i="1"/>
  <c r="AD413" i="1"/>
  <c r="M414" i="1"/>
  <c r="O414" i="1"/>
  <c r="Q414" i="1"/>
  <c r="S414" i="1"/>
  <c r="U414" i="1"/>
  <c r="W414" i="1"/>
  <c r="AD414" i="1"/>
  <c r="M415" i="1"/>
  <c r="O415" i="1"/>
  <c r="Q415" i="1"/>
  <c r="S415" i="1"/>
  <c r="U415" i="1"/>
  <c r="W415" i="1"/>
  <c r="AD415" i="1"/>
  <c r="I416" i="1"/>
  <c r="M416" i="1"/>
  <c r="O416" i="1"/>
  <c r="Q416" i="1"/>
  <c r="S416" i="1"/>
  <c r="U416" i="1"/>
  <c r="W416" i="1"/>
  <c r="AD416" i="1"/>
  <c r="I417" i="1"/>
  <c r="M417" i="1"/>
  <c r="O417" i="1"/>
  <c r="Q417" i="1"/>
  <c r="S417" i="1"/>
  <c r="U417" i="1"/>
  <c r="W417" i="1"/>
  <c r="AD417" i="1"/>
  <c r="M418" i="1"/>
  <c r="O418" i="1"/>
  <c r="Q418" i="1"/>
  <c r="S418" i="1"/>
  <c r="U418" i="1"/>
  <c r="W418" i="1"/>
  <c r="AD418" i="1"/>
  <c r="M419" i="1"/>
  <c r="O419" i="1"/>
  <c r="Q419" i="1"/>
  <c r="S419" i="1"/>
  <c r="U419" i="1"/>
  <c r="W419" i="1"/>
  <c r="AD419" i="1"/>
  <c r="M420" i="1"/>
  <c r="O420" i="1"/>
  <c r="Q420" i="1"/>
  <c r="S420" i="1"/>
  <c r="U420" i="1"/>
  <c r="W420" i="1"/>
  <c r="AD420" i="1"/>
  <c r="M421" i="1"/>
  <c r="O421" i="1"/>
  <c r="Q421" i="1"/>
  <c r="S421" i="1"/>
  <c r="W421" i="1"/>
  <c r="M422" i="1"/>
  <c r="O422" i="1"/>
  <c r="Q422" i="1"/>
  <c r="S422" i="1"/>
  <c r="U422" i="1"/>
  <c r="W422" i="1"/>
  <c r="AD422" i="1"/>
  <c r="M423" i="1"/>
  <c r="O423" i="1"/>
  <c r="Q423" i="1"/>
  <c r="S423" i="1"/>
  <c r="U423" i="1"/>
  <c r="W423" i="1"/>
  <c r="AD423" i="1"/>
  <c r="M424" i="1"/>
  <c r="O424" i="1"/>
  <c r="Q424" i="1"/>
  <c r="S424" i="1"/>
  <c r="U424" i="1"/>
  <c r="W424" i="1"/>
  <c r="AD424" i="1"/>
  <c r="M425" i="1"/>
  <c r="O425" i="1"/>
  <c r="Q425" i="1"/>
  <c r="S425" i="1"/>
  <c r="U425" i="1"/>
  <c r="W425" i="1"/>
  <c r="AD425" i="1"/>
  <c r="M426" i="1"/>
  <c r="O426" i="1"/>
  <c r="Q426" i="1"/>
  <c r="S426" i="1"/>
  <c r="U426" i="1"/>
  <c r="W426" i="1"/>
  <c r="AD426" i="1"/>
  <c r="AC427" i="1"/>
  <c r="M427" i="1"/>
  <c r="O427" i="1"/>
  <c r="Q427" i="1"/>
  <c r="S427" i="1"/>
  <c r="U427" i="1"/>
  <c r="W427" i="1"/>
  <c r="AD427" i="1"/>
  <c r="AC428" i="1"/>
  <c r="M428" i="1"/>
  <c r="O428" i="1"/>
  <c r="Q428" i="1"/>
  <c r="S428" i="1"/>
  <c r="U428" i="1"/>
  <c r="W428" i="1"/>
  <c r="AD428" i="1"/>
  <c r="M429" i="1"/>
  <c r="O429" i="1"/>
  <c r="Q429" i="1"/>
  <c r="S429" i="1"/>
  <c r="U429" i="1"/>
  <c r="W429" i="1"/>
  <c r="AD429" i="1"/>
  <c r="M430" i="1"/>
  <c r="O430" i="1"/>
  <c r="Q430" i="1"/>
  <c r="S430" i="1"/>
  <c r="U430" i="1"/>
  <c r="W430" i="1"/>
  <c r="AD430" i="1"/>
  <c r="M431" i="1"/>
  <c r="O431" i="1"/>
  <c r="Q431" i="1"/>
  <c r="S431" i="1"/>
  <c r="U431" i="1"/>
  <c r="W431" i="1"/>
  <c r="AD431" i="1"/>
  <c r="M432" i="1"/>
  <c r="O432" i="1"/>
  <c r="Q432" i="1"/>
  <c r="S432" i="1"/>
  <c r="U432" i="1"/>
  <c r="W432" i="1"/>
  <c r="AD432" i="1"/>
  <c r="M433" i="1"/>
  <c r="O433" i="1"/>
  <c r="Q433" i="1"/>
  <c r="S433" i="1"/>
  <c r="U433" i="1"/>
  <c r="W433" i="1"/>
  <c r="AD433" i="1"/>
  <c r="M434" i="1"/>
  <c r="O434" i="1"/>
  <c r="Q434" i="1"/>
  <c r="S434" i="1"/>
  <c r="U434" i="1"/>
  <c r="W434" i="1"/>
  <c r="AD434" i="1"/>
  <c r="M435" i="1"/>
  <c r="O435" i="1"/>
  <c r="Q435" i="1"/>
  <c r="S435" i="1"/>
  <c r="U435" i="1"/>
  <c r="W435" i="1"/>
  <c r="AD435" i="1"/>
  <c r="M436" i="1"/>
  <c r="O436" i="1"/>
  <c r="Q436" i="1"/>
  <c r="S436" i="1"/>
  <c r="U436" i="1"/>
  <c r="W436" i="1"/>
  <c r="AD436" i="1"/>
  <c r="M437" i="1"/>
  <c r="O437" i="1"/>
  <c r="Q437" i="1"/>
  <c r="S437" i="1"/>
  <c r="U437" i="1"/>
  <c r="W437" i="1"/>
  <c r="AD437" i="1"/>
  <c r="M438" i="1"/>
  <c r="O438" i="1"/>
  <c r="Q438" i="1"/>
  <c r="S438" i="1"/>
  <c r="U438" i="1"/>
  <c r="W438" i="1"/>
  <c r="AD438" i="1"/>
  <c r="M439" i="1"/>
  <c r="O439" i="1"/>
  <c r="Q439" i="1"/>
  <c r="S439" i="1"/>
  <c r="U439" i="1"/>
  <c r="W439" i="1"/>
  <c r="AD439" i="1"/>
  <c r="M440" i="1"/>
  <c r="O440" i="1"/>
  <c r="Q440" i="1"/>
  <c r="S440" i="1"/>
  <c r="U440" i="1"/>
  <c r="W440" i="1"/>
  <c r="J440" i="1"/>
  <c r="AD440" i="1"/>
  <c r="AC441" i="1"/>
  <c r="M441" i="1"/>
  <c r="O441" i="1"/>
  <c r="Q441" i="1"/>
  <c r="S441" i="1"/>
  <c r="U441" i="1"/>
  <c r="W441" i="1"/>
  <c r="AD441" i="1"/>
  <c r="AC442" i="1"/>
  <c r="M442" i="1"/>
  <c r="O442" i="1"/>
  <c r="Q442" i="1"/>
  <c r="S442" i="1"/>
  <c r="U442" i="1"/>
  <c r="W442" i="1"/>
  <c r="AD442" i="1"/>
  <c r="M443" i="1"/>
  <c r="O443" i="1"/>
  <c r="Q443" i="1"/>
  <c r="S443" i="1"/>
  <c r="U443" i="1"/>
  <c r="W443" i="1"/>
  <c r="AD443" i="1"/>
  <c r="M444" i="1"/>
  <c r="O444" i="1"/>
  <c r="Q444" i="1"/>
  <c r="S444" i="1"/>
  <c r="U444" i="1"/>
  <c r="W444" i="1"/>
  <c r="AD444" i="1"/>
  <c r="M445" i="1"/>
  <c r="O445" i="1"/>
  <c r="Q445" i="1"/>
  <c r="S445" i="1"/>
  <c r="U445" i="1"/>
  <c r="W445" i="1"/>
  <c r="AD445" i="1"/>
  <c r="M446" i="1"/>
  <c r="O446" i="1"/>
  <c r="Q446" i="1"/>
  <c r="S446" i="1"/>
  <c r="U446" i="1"/>
  <c r="W446" i="1"/>
  <c r="AD446" i="1"/>
  <c r="M447" i="1"/>
  <c r="O447" i="1"/>
  <c r="Q447" i="1"/>
  <c r="S447" i="1"/>
  <c r="U447" i="1"/>
  <c r="W447" i="1"/>
  <c r="AD447" i="1"/>
  <c r="M448" i="1"/>
  <c r="O448" i="1"/>
  <c r="Q448" i="1"/>
  <c r="S448" i="1"/>
  <c r="U448" i="1"/>
  <c r="W448" i="1"/>
  <c r="AD448" i="1"/>
  <c r="M449" i="1"/>
  <c r="O449" i="1"/>
  <c r="Q449" i="1"/>
  <c r="S449" i="1"/>
  <c r="U449" i="1"/>
  <c r="W449" i="1"/>
  <c r="AD449" i="1"/>
  <c r="M450" i="1"/>
  <c r="O450" i="1"/>
  <c r="Q450" i="1"/>
  <c r="S450" i="1"/>
  <c r="U450" i="1"/>
  <c r="W450" i="1"/>
  <c r="AD450" i="1"/>
  <c r="M451" i="1"/>
  <c r="O451" i="1"/>
  <c r="Q451" i="1"/>
  <c r="S451" i="1"/>
  <c r="U451" i="1"/>
  <c r="W451" i="1"/>
  <c r="AD451" i="1"/>
  <c r="I452" i="1"/>
  <c r="M452" i="1"/>
  <c r="O452" i="1"/>
  <c r="Q452" i="1"/>
  <c r="S452" i="1"/>
  <c r="U452" i="1"/>
  <c r="W452" i="1"/>
  <c r="AD452" i="1"/>
  <c r="M453" i="1"/>
  <c r="O453" i="1"/>
  <c r="Q453" i="1"/>
  <c r="S453" i="1"/>
  <c r="U453" i="1"/>
  <c r="W453" i="1"/>
  <c r="AD453" i="1"/>
  <c r="I454" i="1"/>
  <c r="M454" i="1"/>
  <c r="O454" i="1"/>
  <c r="Q454" i="1"/>
  <c r="S454" i="1"/>
  <c r="U454" i="1"/>
  <c r="W454" i="1"/>
  <c r="AD454" i="1"/>
  <c r="M455" i="1"/>
  <c r="O455" i="1"/>
  <c r="Q455" i="1"/>
  <c r="S455" i="1"/>
  <c r="U455" i="1"/>
  <c r="W455" i="1"/>
  <c r="AD455" i="1"/>
  <c r="M456" i="1"/>
  <c r="O456" i="1"/>
  <c r="Q456" i="1"/>
  <c r="S456" i="1"/>
  <c r="U456" i="1"/>
  <c r="W456" i="1"/>
  <c r="AD456" i="1"/>
  <c r="I457" i="1"/>
  <c r="M457" i="1"/>
  <c r="O457" i="1"/>
  <c r="Q457" i="1"/>
  <c r="S457" i="1"/>
  <c r="U457" i="1"/>
  <c r="W457" i="1"/>
  <c r="AD457" i="1"/>
  <c r="I458" i="1"/>
  <c r="M458" i="1"/>
  <c r="O458" i="1"/>
  <c r="Q458" i="1"/>
  <c r="S458" i="1"/>
  <c r="U458" i="1"/>
  <c r="W458" i="1"/>
  <c r="AD458" i="1"/>
  <c r="I459" i="1"/>
  <c r="M459" i="1"/>
  <c r="O459" i="1"/>
  <c r="Q459" i="1"/>
  <c r="S459" i="1"/>
  <c r="U459" i="1"/>
  <c r="W459" i="1"/>
  <c r="AD459" i="1"/>
  <c r="I460" i="1"/>
  <c r="M460" i="1"/>
  <c r="O460" i="1"/>
  <c r="Q460" i="1"/>
  <c r="S460" i="1"/>
  <c r="U460" i="1"/>
  <c r="W460" i="1"/>
  <c r="AD460" i="1"/>
  <c r="M461" i="1"/>
  <c r="O461" i="1"/>
  <c r="Q461" i="1"/>
  <c r="S461" i="1"/>
  <c r="U461" i="1"/>
  <c r="W461" i="1"/>
  <c r="AD461" i="1"/>
  <c r="M462" i="1"/>
  <c r="O462" i="1"/>
  <c r="Q462" i="1"/>
  <c r="S462" i="1"/>
  <c r="U462" i="1"/>
  <c r="W462" i="1"/>
  <c r="AD462" i="1"/>
  <c r="M463" i="1"/>
  <c r="O463" i="1"/>
  <c r="Q463" i="1"/>
  <c r="S463" i="1"/>
  <c r="U463" i="1"/>
  <c r="W463" i="1"/>
  <c r="AD463" i="1"/>
  <c r="M464" i="1"/>
  <c r="O464" i="1"/>
  <c r="Q464" i="1"/>
  <c r="S464" i="1"/>
  <c r="U464" i="1"/>
  <c r="W464" i="1"/>
  <c r="AD464" i="1"/>
  <c r="M465" i="1"/>
  <c r="O465" i="1"/>
  <c r="Q465" i="1"/>
  <c r="S465" i="1"/>
  <c r="U465" i="1"/>
  <c r="W465" i="1"/>
  <c r="AD465" i="1"/>
  <c r="I466" i="1"/>
  <c r="M466" i="1"/>
  <c r="O466" i="1"/>
  <c r="Q466" i="1"/>
  <c r="S466" i="1"/>
  <c r="U466" i="1"/>
  <c r="W466" i="1"/>
  <c r="AD466" i="1"/>
  <c r="I467" i="1"/>
  <c r="M467" i="1"/>
  <c r="O467" i="1"/>
  <c r="Q467" i="1"/>
  <c r="S467" i="1"/>
  <c r="U467" i="1"/>
  <c r="W467" i="1"/>
  <c r="AD467" i="1"/>
  <c r="I468" i="1"/>
  <c r="M468" i="1"/>
  <c r="O468" i="1"/>
  <c r="Q468" i="1"/>
  <c r="S468" i="1"/>
  <c r="U468" i="1"/>
  <c r="W468" i="1"/>
  <c r="AD468" i="1"/>
  <c r="I469" i="1"/>
  <c r="M469" i="1"/>
  <c r="O469" i="1"/>
  <c r="Q469" i="1"/>
  <c r="S469" i="1"/>
  <c r="U469" i="1"/>
  <c r="W469" i="1"/>
  <c r="AD469" i="1"/>
  <c r="I470" i="1"/>
  <c r="M470" i="1"/>
  <c r="O470" i="1"/>
  <c r="Q470" i="1"/>
  <c r="S470" i="1"/>
  <c r="U470" i="1"/>
  <c r="W470" i="1"/>
  <c r="AD470" i="1"/>
  <c r="I471" i="1"/>
  <c r="M471" i="1"/>
  <c r="O471" i="1"/>
  <c r="Q471" i="1"/>
  <c r="S471" i="1"/>
  <c r="U471" i="1"/>
  <c r="W471" i="1"/>
  <c r="AD471" i="1"/>
  <c r="I472" i="1"/>
  <c r="M472" i="1"/>
  <c r="O472" i="1"/>
  <c r="Q472" i="1"/>
  <c r="S472" i="1"/>
  <c r="U472" i="1"/>
  <c r="W472" i="1"/>
  <c r="AD472" i="1"/>
  <c r="I473" i="1"/>
  <c r="M473" i="1"/>
  <c r="O473" i="1"/>
  <c r="Q473" i="1"/>
  <c r="S473" i="1"/>
  <c r="U473" i="1"/>
  <c r="W473" i="1"/>
  <c r="AD473" i="1"/>
  <c r="I474" i="1"/>
  <c r="M474" i="1"/>
  <c r="O474" i="1"/>
  <c r="Q474" i="1"/>
  <c r="S474" i="1"/>
  <c r="U474" i="1"/>
  <c r="W474" i="1"/>
  <c r="AD474" i="1"/>
  <c r="I475" i="1"/>
  <c r="M475" i="1"/>
  <c r="O475" i="1"/>
  <c r="Q475" i="1"/>
  <c r="S475" i="1"/>
  <c r="U475" i="1"/>
  <c r="W475" i="1"/>
  <c r="AD475" i="1"/>
  <c r="I476" i="1"/>
  <c r="M476" i="1"/>
  <c r="O476" i="1"/>
  <c r="Q476" i="1"/>
  <c r="S476" i="1"/>
  <c r="U476" i="1"/>
  <c r="W476" i="1"/>
  <c r="AD476" i="1"/>
  <c r="I477" i="1"/>
  <c r="M477" i="1"/>
  <c r="O477" i="1"/>
  <c r="Q477" i="1"/>
  <c r="S477" i="1"/>
  <c r="U477" i="1"/>
  <c r="W477" i="1"/>
  <c r="AD477" i="1"/>
  <c r="M478" i="1"/>
  <c r="O478" i="1"/>
  <c r="Q478" i="1"/>
  <c r="S478" i="1"/>
  <c r="U478" i="1"/>
  <c r="W478" i="1"/>
  <c r="AD478" i="1"/>
  <c r="M479" i="1"/>
  <c r="O479" i="1"/>
  <c r="Q479" i="1"/>
  <c r="S479" i="1"/>
  <c r="U479" i="1"/>
  <c r="W479" i="1"/>
  <c r="AD479" i="1"/>
  <c r="I480" i="1"/>
  <c r="M480" i="1"/>
  <c r="O480" i="1"/>
  <c r="Q480" i="1"/>
  <c r="S480" i="1"/>
  <c r="U480" i="1"/>
  <c r="W480" i="1"/>
  <c r="AD480" i="1"/>
  <c r="I481" i="1"/>
  <c r="M481" i="1"/>
  <c r="O481" i="1"/>
  <c r="Q481" i="1"/>
  <c r="S481" i="1"/>
  <c r="U481" i="1"/>
  <c r="W481" i="1"/>
  <c r="AD481" i="1"/>
  <c r="I482" i="1"/>
  <c r="M482" i="1"/>
  <c r="O482" i="1"/>
  <c r="Q482" i="1"/>
  <c r="S482" i="1"/>
  <c r="U482" i="1"/>
  <c r="W482" i="1"/>
  <c r="AD482" i="1"/>
  <c r="I483" i="1"/>
  <c r="M483" i="1"/>
  <c r="O483" i="1"/>
  <c r="Q483" i="1"/>
  <c r="S483" i="1"/>
  <c r="U483" i="1"/>
  <c r="W483" i="1"/>
  <c r="AD483" i="1"/>
  <c r="I484" i="1"/>
  <c r="M484" i="1"/>
  <c r="O484" i="1"/>
  <c r="Q484" i="1"/>
  <c r="S484" i="1"/>
  <c r="U484" i="1"/>
  <c r="W484" i="1"/>
  <c r="AD484" i="1"/>
  <c r="I485" i="1"/>
  <c r="M485" i="1"/>
  <c r="O485" i="1"/>
  <c r="Q485" i="1"/>
  <c r="S485" i="1"/>
  <c r="U485" i="1"/>
  <c r="W485" i="1"/>
  <c r="AD485" i="1"/>
  <c r="I486" i="1"/>
  <c r="M486" i="1"/>
  <c r="O486" i="1"/>
  <c r="Q486" i="1"/>
  <c r="S486" i="1"/>
  <c r="U486" i="1"/>
  <c r="W486" i="1"/>
  <c r="AD486" i="1"/>
  <c r="I487" i="1"/>
  <c r="M487" i="1"/>
  <c r="O487" i="1"/>
  <c r="Q487" i="1"/>
  <c r="S487" i="1"/>
  <c r="U487" i="1"/>
  <c r="W487" i="1"/>
  <c r="AD487" i="1"/>
  <c r="I488" i="1"/>
  <c r="M488" i="1"/>
  <c r="O488" i="1"/>
  <c r="Q488" i="1"/>
  <c r="S488" i="1"/>
  <c r="U488" i="1"/>
  <c r="W488" i="1"/>
  <c r="AD488" i="1"/>
  <c r="I489" i="1"/>
  <c r="M489" i="1"/>
  <c r="O489" i="1"/>
  <c r="Q489" i="1"/>
  <c r="S489" i="1"/>
  <c r="U489" i="1"/>
  <c r="W489" i="1"/>
  <c r="AD489" i="1"/>
  <c r="I490" i="1"/>
  <c r="M490" i="1"/>
  <c r="O490" i="1"/>
  <c r="Q490" i="1"/>
  <c r="S490" i="1"/>
  <c r="U490" i="1"/>
  <c r="W490" i="1"/>
  <c r="AD490" i="1"/>
  <c r="M491" i="1"/>
  <c r="O491" i="1"/>
  <c r="Q491" i="1"/>
  <c r="S491" i="1"/>
  <c r="U491" i="1"/>
  <c r="W491" i="1"/>
  <c r="AD491" i="1"/>
  <c r="I492" i="1"/>
  <c r="M492" i="1"/>
  <c r="O492" i="1"/>
  <c r="Q492" i="1"/>
  <c r="S492" i="1"/>
  <c r="U492" i="1"/>
  <c r="W492" i="1"/>
  <c r="AD492" i="1"/>
  <c r="I493" i="1"/>
  <c r="M493" i="1"/>
  <c r="O493" i="1"/>
  <c r="Q493" i="1"/>
  <c r="S493" i="1"/>
  <c r="U493" i="1"/>
  <c r="W493" i="1"/>
  <c r="AD493" i="1"/>
  <c r="I494" i="1"/>
  <c r="M494" i="1"/>
  <c r="O494" i="1"/>
  <c r="Q494" i="1"/>
  <c r="S494" i="1"/>
  <c r="U494" i="1"/>
  <c r="W494" i="1"/>
  <c r="AD494" i="1"/>
  <c r="I495" i="1"/>
  <c r="M495" i="1"/>
  <c r="O495" i="1"/>
  <c r="Q495" i="1"/>
  <c r="S495" i="1"/>
  <c r="U495" i="1"/>
  <c r="W495" i="1"/>
  <c r="AD495" i="1"/>
  <c r="I496" i="1"/>
  <c r="M496" i="1"/>
  <c r="O496" i="1"/>
  <c r="Q496" i="1"/>
  <c r="S496" i="1"/>
  <c r="U496" i="1"/>
  <c r="W496" i="1"/>
  <c r="AD496" i="1"/>
  <c r="I497" i="1"/>
  <c r="M497" i="1"/>
  <c r="O497" i="1"/>
  <c r="Q497" i="1"/>
  <c r="S497" i="1"/>
  <c r="U497" i="1"/>
  <c r="W497" i="1"/>
  <c r="AD497" i="1"/>
  <c r="I498" i="1"/>
  <c r="M498" i="1"/>
  <c r="O498" i="1"/>
  <c r="Q498" i="1"/>
  <c r="S498" i="1"/>
  <c r="U498" i="1"/>
  <c r="W498" i="1"/>
  <c r="AD498" i="1"/>
  <c r="I499" i="1"/>
  <c r="M499" i="1"/>
  <c r="O499" i="1"/>
  <c r="Q499" i="1"/>
  <c r="S499" i="1"/>
  <c r="U499" i="1"/>
  <c r="W499" i="1"/>
  <c r="AD499" i="1"/>
  <c r="I500" i="1"/>
  <c r="M500" i="1"/>
  <c r="O500" i="1"/>
  <c r="Q500" i="1"/>
  <c r="S500" i="1"/>
  <c r="U500" i="1"/>
  <c r="W500" i="1"/>
  <c r="AD500" i="1"/>
  <c r="I501" i="1"/>
  <c r="M501" i="1"/>
  <c r="O501" i="1"/>
  <c r="Q501" i="1"/>
  <c r="S501" i="1"/>
  <c r="U501" i="1"/>
  <c r="W501" i="1"/>
  <c r="AD501" i="1"/>
  <c r="I502" i="1"/>
  <c r="M502" i="1"/>
  <c r="O502" i="1"/>
  <c r="Q502" i="1"/>
  <c r="S502" i="1"/>
  <c r="U502" i="1"/>
  <c r="W502" i="1"/>
  <c r="AD502" i="1"/>
  <c r="I503" i="1"/>
  <c r="M503" i="1"/>
  <c r="O503" i="1"/>
  <c r="Q503" i="1"/>
  <c r="S503" i="1"/>
  <c r="U503" i="1"/>
  <c r="W503" i="1"/>
  <c r="AD503" i="1"/>
  <c r="I504" i="1"/>
  <c r="M504" i="1"/>
  <c r="O504" i="1"/>
  <c r="Q504" i="1"/>
  <c r="S504" i="1"/>
  <c r="U504" i="1"/>
  <c r="W504" i="1"/>
  <c r="AD504" i="1"/>
  <c r="I505" i="1"/>
  <c r="M505" i="1"/>
  <c r="O505" i="1"/>
  <c r="Q505" i="1"/>
  <c r="S505" i="1"/>
  <c r="U505" i="1"/>
  <c r="W505" i="1"/>
  <c r="AD505" i="1"/>
  <c r="I506" i="1"/>
  <c r="M506" i="1"/>
  <c r="O506" i="1"/>
  <c r="Q506" i="1"/>
  <c r="S506" i="1"/>
  <c r="U506" i="1"/>
  <c r="W506" i="1"/>
  <c r="AD506" i="1"/>
  <c r="I507" i="1"/>
  <c r="M507" i="1"/>
  <c r="O507" i="1"/>
  <c r="Q507" i="1"/>
  <c r="S507" i="1"/>
  <c r="U507" i="1"/>
  <c r="W507" i="1"/>
  <c r="AD507" i="1"/>
  <c r="I508" i="1"/>
  <c r="M508" i="1"/>
  <c r="O508" i="1"/>
  <c r="Q508" i="1"/>
  <c r="S508" i="1"/>
  <c r="U508" i="1"/>
  <c r="W508" i="1"/>
  <c r="AD508" i="1"/>
  <c r="I509" i="1"/>
  <c r="M509" i="1"/>
  <c r="O509" i="1"/>
  <c r="Q509" i="1"/>
  <c r="S509" i="1"/>
  <c r="U509" i="1"/>
  <c r="W509" i="1"/>
  <c r="AD509" i="1"/>
  <c r="I510" i="1"/>
  <c r="M510" i="1"/>
  <c r="O510" i="1"/>
  <c r="Q510" i="1"/>
  <c r="S510" i="1"/>
  <c r="U510" i="1"/>
  <c r="W510" i="1"/>
  <c r="AD510" i="1"/>
  <c r="M511" i="1"/>
  <c r="O511" i="1"/>
  <c r="Q511" i="1"/>
  <c r="S511" i="1"/>
  <c r="U511" i="1"/>
  <c r="W511" i="1"/>
  <c r="AD511" i="1"/>
  <c r="M512" i="1"/>
  <c r="O512" i="1"/>
  <c r="Q512" i="1"/>
  <c r="S512" i="1"/>
  <c r="U512" i="1"/>
  <c r="W512" i="1"/>
  <c r="AD512" i="1"/>
  <c r="M513" i="1"/>
  <c r="O513" i="1"/>
  <c r="Q513" i="1"/>
  <c r="S513" i="1"/>
  <c r="U513" i="1"/>
  <c r="W513" i="1"/>
  <c r="AD513" i="1"/>
  <c r="M514" i="1"/>
  <c r="O514" i="1"/>
  <c r="Q514" i="1"/>
  <c r="S514" i="1"/>
  <c r="U514" i="1"/>
  <c r="W514" i="1"/>
  <c r="AD514" i="1"/>
  <c r="M515" i="1"/>
  <c r="O515" i="1"/>
  <c r="Q515" i="1"/>
  <c r="S515" i="1"/>
  <c r="U515" i="1"/>
  <c r="W515" i="1"/>
  <c r="AD515" i="1"/>
  <c r="I516" i="1"/>
  <c r="M516" i="1"/>
  <c r="O516" i="1"/>
  <c r="Q516" i="1"/>
  <c r="S516" i="1"/>
  <c r="U516" i="1"/>
  <c r="W516" i="1"/>
  <c r="AD516" i="1"/>
  <c r="M517" i="1"/>
  <c r="O517" i="1"/>
  <c r="Q517" i="1"/>
  <c r="S517" i="1"/>
  <c r="U517" i="1"/>
  <c r="W517" i="1"/>
  <c r="AD517" i="1"/>
  <c r="M518" i="1"/>
  <c r="O518" i="1"/>
  <c r="Q518" i="1"/>
  <c r="S518" i="1"/>
  <c r="U518" i="1"/>
  <c r="W518" i="1"/>
  <c r="AD518" i="1"/>
  <c r="M519" i="1"/>
  <c r="O519" i="1"/>
  <c r="Q519" i="1"/>
  <c r="S519" i="1"/>
  <c r="U519" i="1"/>
  <c r="W519" i="1"/>
  <c r="AD519" i="1"/>
  <c r="M520" i="1"/>
  <c r="O520" i="1"/>
  <c r="Q520" i="1"/>
  <c r="S520" i="1"/>
  <c r="U520" i="1"/>
  <c r="W520" i="1"/>
  <c r="AD520" i="1"/>
  <c r="AD521" i="1"/>
  <c r="M522" i="1"/>
  <c r="O522" i="1"/>
  <c r="Q522" i="1"/>
  <c r="S522" i="1"/>
  <c r="U522" i="1"/>
  <c r="W522" i="1"/>
  <c r="AD522" i="1"/>
  <c r="M523" i="1"/>
  <c r="O523" i="1"/>
  <c r="Q523" i="1"/>
  <c r="S523" i="1"/>
  <c r="U523" i="1"/>
  <c r="W523" i="1"/>
  <c r="AD523" i="1"/>
  <c r="M524" i="1"/>
  <c r="O524" i="1"/>
  <c r="Q524" i="1"/>
  <c r="S524" i="1"/>
  <c r="U524" i="1"/>
  <c r="W524" i="1"/>
  <c r="AD524" i="1"/>
  <c r="M525" i="1"/>
  <c r="O525" i="1"/>
  <c r="Q525" i="1"/>
  <c r="S525" i="1"/>
  <c r="U525" i="1"/>
  <c r="W525" i="1"/>
  <c r="AD525" i="1"/>
  <c r="M526" i="1"/>
  <c r="O526" i="1"/>
  <c r="Q526" i="1"/>
  <c r="S526" i="1"/>
  <c r="U526" i="1"/>
  <c r="W526" i="1"/>
  <c r="AD526" i="1"/>
  <c r="I527" i="1"/>
  <c r="M527" i="1"/>
  <c r="O527" i="1"/>
  <c r="Q527" i="1"/>
  <c r="S527" i="1"/>
  <c r="U527" i="1"/>
  <c r="W527" i="1"/>
  <c r="AD527" i="1"/>
  <c r="I528" i="1"/>
  <c r="M528" i="1"/>
  <c r="O528" i="1"/>
  <c r="Q528" i="1"/>
  <c r="S528" i="1"/>
  <c r="U528" i="1"/>
  <c r="W528" i="1"/>
  <c r="AD528" i="1"/>
  <c r="M529" i="1"/>
  <c r="O529" i="1"/>
  <c r="Q529" i="1"/>
  <c r="S529" i="1"/>
  <c r="U529" i="1"/>
  <c r="W529" i="1"/>
  <c r="AD529" i="1"/>
  <c r="M530" i="1"/>
  <c r="O530" i="1"/>
  <c r="Q530" i="1"/>
  <c r="S530" i="1"/>
  <c r="U530" i="1"/>
  <c r="W530" i="1"/>
  <c r="AD530" i="1"/>
  <c r="M531" i="1"/>
  <c r="O531" i="1"/>
  <c r="Q531" i="1"/>
  <c r="S531" i="1"/>
  <c r="U531" i="1"/>
  <c r="W531" i="1"/>
  <c r="AD531" i="1"/>
  <c r="M532" i="1"/>
  <c r="O532" i="1"/>
  <c r="Q532" i="1"/>
  <c r="S532" i="1"/>
  <c r="U532" i="1"/>
  <c r="W532" i="1"/>
  <c r="AD532" i="1"/>
  <c r="M533" i="1"/>
  <c r="O533" i="1"/>
  <c r="Q533" i="1"/>
  <c r="S533" i="1"/>
  <c r="U533" i="1"/>
  <c r="W533" i="1"/>
  <c r="AD533" i="1"/>
  <c r="I534" i="1"/>
  <c r="M534" i="1"/>
  <c r="O534" i="1"/>
  <c r="Q534" i="1"/>
  <c r="S534" i="1"/>
  <c r="U534" i="1"/>
  <c r="W534" i="1"/>
  <c r="AD534" i="1"/>
  <c r="M535" i="1"/>
  <c r="O535" i="1"/>
  <c r="Q535" i="1"/>
  <c r="S535" i="1"/>
  <c r="U535" i="1"/>
  <c r="W535" i="1"/>
  <c r="AD535" i="1"/>
  <c r="M536" i="1"/>
  <c r="O536" i="1"/>
  <c r="Q536" i="1"/>
  <c r="S536" i="1"/>
  <c r="U536" i="1"/>
  <c r="W536" i="1"/>
  <c r="AD536" i="1"/>
  <c r="M537" i="1"/>
  <c r="O537" i="1"/>
  <c r="Q537" i="1"/>
  <c r="S537" i="1"/>
  <c r="U537" i="1"/>
  <c r="W537" i="1"/>
  <c r="AD537" i="1"/>
  <c r="M538" i="1"/>
  <c r="O538" i="1"/>
  <c r="Q538" i="1"/>
  <c r="S538" i="1"/>
  <c r="U538" i="1"/>
  <c r="W538" i="1"/>
  <c r="AD538" i="1"/>
  <c r="M539" i="1"/>
  <c r="O539" i="1"/>
  <c r="Q539" i="1"/>
  <c r="S539" i="1"/>
  <c r="U539" i="1"/>
  <c r="W539" i="1"/>
  <c r="AD539" i="1"/>
  <c r="M540" i="1"/>
  <c r="O540" i="1"/>
  <c r="Q540" i="1"/>
  <c r="S540" i="1"/>
  <c r="U540" i="1"/>
  <c r="W540" i="1"/>
  <c r="AD540" i="1"/>
  <c r="M541" i="1"/>
  <c r="O541" i="1"/>
  <c r="Q541" i="1"/>
  <c r="S541" i="1"/>
  <c r="U541" i="1"/>
  <c r="W541" i="1"/>
  <c r="AD541" i="1"/>
  <c r="M542" i="1"/>
  <c r="O542" i="1"/>
  <c r="Q542" i="1"/>
  <c r="S542" i="1"/>
  <c r="U542" i="1"/>
  <c r="W542" i="1"/>
  <c r="AD542" i="1"/>
  <c r="M543" i="1"/>
  <c r="O543" i="1"/>
  <c r="Q543" i="1"/>
  <c r="S543" i="1"/>
  <c r="U543" i="1"/>
  <c r="W543" i="1"/>
  <c r="AD543" i="1"/>
  <c r="M544" i="1"/>
  <c r="O544" i="1"/>
  <c r="Q544" i="1"/>
  <c r="S544" i="1"/>
  <c r="U544" i="1"/>
  <c r="W544" i="1"/>
  <c r="M545" i="1"/>
  <c r="O545" i="1"/>
  <c r="Q545" i="1"/>
  <c r="S545" i="1"/>
  <c r="W545" i="1"/>
  <c r="D77" i="5"/>
  <c r="D40" i="5"/>
  <c r="D50" i="5"/>
  <c r="D60" i="5"/>
  <c r="E60" i="5"/>
  <c r="D70" i="5"/>
  <c r="D79" i="5"/>
  <c r="E79" i="5"/>
  <c r="D80" i="5"/>
  <c r="E80" i="5"/>
  <c r="D89" i="5"/>
  <c r="E89" i="5"/>
  <c r="D90" i="5"/>
  <c r="E90" i="5"/>
  <c r="L23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I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24" i="10"/>
  <c r="F24" i="10"/>
  <c r="G22" i="10"/>
  <c r="G20" i="10"/>
  <c r="G17" i="10"/>
  <c r="G15" i="10"/>
  <c r="G13" i="10"/>
  <c r="G11" i="10"/>
  <c r="G91" i="5"/>
  <c r="F91" i="5"/>
  <c r="H89" i="5"/>
  <c r="H88" i="5"/>
  <c r="H87" i="5"/>
  <c r="G81" i="5"/>
  <c r="F81" i="5"/>
  <c r="H79" i="5"/>
  <c r="H78" i="5"/>
  <c r="H77" i="5"/>
  <c r="G71" i="5"/>
  <c r="F71" i="5"/>
  <c r="H69" i="5"/>
  <c r="H68" i="5"/>
  <c r="H67" i="5"/>
  <c r="G61" i="5"/>
  <c r="F61" i="5"/>
  <c r="H59" i="5"/>
  <c r="H58" i="5"/>
  <c r="H57" i="5"/>
  <c r="G51" i="5"/>
  <c r="F51" i="5"/>
  <c r="H49" i="5"/>
  <c r="H48" i="5"/>
  <c r="H47" i="5"/>
  <c r="H39" i="5"/>
  <c r="C298" i="8"/>
  <c r="H38" i="5"/>
  <c r="D196" i="8"/>
  <c r="D197" i="8"/>
  <c r="D250" i="8"/>
  <c r="D226" i="8"/>
  <c r="D251" i="8"/>
  <c r="C251" i="8"/>
  <c r="H37" i="5"/>
  <c r="I177" i="8"/>
  <c r="D96" i="8"/>
  <c r="D110" i="8"/>
  <c r="D175" i="8"/>
  <c r="D82" i="8"/>
  <c r="D25" i="8"/>
  <c r="D54" i="8"/>
  <c r="D76" i="8"/>
  <c r="D133" i="8"/>
  <c r="D154" i="8"/>
  <c r="D169" i="8"/>
  <c r="D177" i="8"/>
  <c r="G133" i="8"/>
  <c r="AS139" i="1"/>
  <c r="G82" i="8"/>
  <c r="AS510" i="1"/>
  <c r="AU510" i="1"/>
  <c r="AR538" i="1"/>
  <c r="AR459" i="1"/>
  <c r="AR511" i="1"/>
  <c r="AR501" i="1"/>
  <c r="AR535" i="1"/>
  <c r="AR492" i="1"/>
  <c r="AQ139" i="1"/>
  <c r="AR139" i="1"/>
  <c r="AR507" i="1"/>
  <c r="AR504" i="1"/>
  <c r="AR510" i="1"/>
  <c r="F298" i="8"/>
  <c r="F251" i="8"/>
  <c r="F177" i="8"/>
  <c r="C41" i="5"/>
  <c r="D296" i="8"/>
  <c r="D297" i="8"/>
  <c r="D276" i="8"/>
  <c r="D277" i="8"/>
  <c r="D256" i="8"/>
  <c r="H553" i="1"/>
  <c r="C177" i="8"/>
  <c r="E70" i="5"/>
  <c r="E50" i="5"/>
  <c r="G41" i="5"/>
  <c r="F41" i="5"/>
  <c r="B44" i="2"/>
  <c r="D69" i="5"/>
  <c r="E69" i="5"/>
  <c r="I69" i="5"/>
  <c r="D59" i="5"/>
  <c r="E59" i="5"/>
  <c r="I59" i="5"/>
  <c r="D49" i="5"/>
  <c r="E49" i="5"/>
  <c r="I49" i="5"/>
  <c r="D39" i="5"/>
  <c r="E39" i="5"/>
  <c r="I39" i="5"/>
  <c r="D227" i="8"/>
  <c r="E77" i="5"/>
  <c r="I77" i="5"/>
  <c r="D68" i="5"/>
  <c r="E68" i="5"/>
  <c r="I68" i="5"/>
  <c r="D58" i="5"/>
  <c r="E58" i="5"/>
  <c r="I58" i="5"/>
  <c r="D78" i="5"/>
  <c r="E78" i="5"/>
  <c r="I78" i="5"/>
  <c r="D88" i="5"/>
  <c r="E88" i="5"/>
  <c r="I88" i="5"/>
  <c r="D87" i="5"/>
  <c r="D48" i="5"/>
  <c r="E48" i="5"/>
  <c r="I89" i="5"/>
  <c r="D37" i="5"/>
  <c r="D91" i="5"/>
  <c r="E91" i="5"/>
  <c r="E87" i="5"/>
  <c r="I87" i="5"/>
  <c r="D38" i="5"/>
  <c r="E38" i="5"/>
  <c r="I38" i="5"/>
  <c r="D47" i="5"/>
  <c r="I79" i="5"/>
  <c r="D81" i="5"/>
  <c r="E81" i="5"/>
  <c r="D57" i="5"/>
  <c r="D61" i="5"/>
  <c r="E61" i="5"/>
  <c r="I48" i="5"/>
  <c r="D67" i="5"/>
  <c r="E57" i="5"/>
  <c r="I57" i="5"/>
  <c r="G12" i="10"/>
  <c r="G14" i="10"/>
  <c r="G16" i="10"/>
  <c r="G18" i="10"/>
  <c r="G19" i="10"/>
  <c r="G21" i="10"/>
  <c r="G23" i="10"/>
  <c r="G24" i="10"/>
  <c r="L24" i="10"/>
  <c r="M16" i="10"/>
  <c r="M20" i="10"/>
  <c r="D51" i="5"/>
  <c r="E47" i="5"/>
  <c r="E37" i="5"/>
  <c r="D41" i="5"/>
  <c r="M18" i="10"/>
  <c r="M23" i="10"/>
  <c r="M19" i="10"/>
  <c r="M15" i="10"/>
  <c r="M11" i="10"/>
  <c r="M14" i="10"/>
  <c r="M22" i="10"/>
  <c r="M21" i="10"/>
  <c r="M17" i="10"/>
  <c r="M13" i="10"/>
  <c r="M12" i="10"/>
  <c r="D71" i="5"/>
  <c r="E71" i="5"/>
  <c r="E67" i="5"/>
  <c r="I67" i="5"/>
  <c r="F94" i="5"/>
  <c r="L94" i="5"/>
  <c r="I47" i="5"/>
  <c r="E51" i="5"/>
  <c r="E41" i="5"/>
  <c r="I37" i="5"/>
  <c r="M24" i="10"/>
</calcChain>
</file>

<file path=xl/comments1.xml><?xml version="1.0" encoding="utf-8"?>
<comments xmlns="http://schemas.openxmlformats.org/spreadsheetml/2006/main">
  <authors>
    <author>oa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Andel som de enkelte rekvirenter skal betale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Informations- &amp; Kommunikationsteknologi
Andel som skal betales af SICT
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Ingeniør- og Naturvidenskab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Arkitektur, Design og Planlægning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Medicin og Sundhed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Forskerskolen
</t>
        </r>
      </text>
    </comment>
    <comment ref="W4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Angiv i kommentarfeltet hvilke skole, det drejer sig om</t>
        </r>
      </text>
    </comment>
    <comment ref="AF4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Kommentarer fra studiesekretariatet
</t>
        </r>
      </text>
    </comment>
    <comment ref="AG4" authorId="0">
      <text>
        <r>
          <rPr>
            <b/>
            <sz val="9"/>
            <color indexed="81"/>
            <rFont val="Tahoma"/>
            <family val="2"/>
          </rPr>
          <t>oa:</t>
        </r>
        <r>
          <rPr>
            <sz val="9"/>
            <color indexed="81"/>
            <rFont val="Tahoma"/>
            <family val="2"/>
          </rPr>
          <t xml:space="preserve">
Initialer på vedkommende der har lagt timerne ind i regnearket</t>
        </r>
      </text>
    </comment>
  </commentList>
</comments>
</file>

<file path=xl/comments2.xml><?xml version="1.0" encoding="utf-8"?>
<comments xmlns="http://schemas.openxmlformats.org/spreadsheetml/2006/main">
  <authors>
    <author>Ove Andersen</author>
  </authors>
  <commentList>
    <comment ref="F36" authorId="0">
      <text>
        <r>
          <rPr>
            <b/>
            <sz val="9"/>
            <color indexed="81"/>
            <rFont val="Calibri"/>
            <family val="2"/>
          </rPr>
          <t>Ove Andersen:</t>
        </r>
        <r>
          <rPr>
            <sz val="9"/>
            <color indexed="81"/>
            <rFont val="Calibri"/>
            <family val="2"/>
          </rPr>
          <t xml:space="preserve">
Se notater på rekvisition
(f.eks. pga ændrede studentertal, ingen censur e.l.) I
OMFATTER IKKE MANGLENDE REKVISITIONER
 </t>
        </r>
      </text>
    </comment>
    <comment ref="F46" authorId="0">
      <text>
        <r>
          <rPr>
            <b/>
            <sz val="9"/>
            <color indexed="81"/>
            <rFont val="Calibri"/>
            <family val="2"/>
          </rPr>
          <t>Ove Andersen:</t>
        </r>
        <r>
          <rPr>
            <sz val="9"/>
            <color indexed="81"/>
            <rFont val="Calibri"/>
            <family val="2"/>
          </rPr>
          <t xml:space="preserve">
Se notater på rekvisition
(f.eks. pga ændrede studentertal, ingen censur e.l.) I
OMFATTER IKKE MANGLENDE REKVISITIONER
 </t>
        </r>
      </text>
    </comment>
    <comment ref="F56" authorId="0">
      <text>
        <r>
          <rPr>
            <b/>
            <sz val="9"/>
            <color indexed="81"/>
            <rFont val="Calibri"/>
            <family val="2"/>
          </rPr>
          <t>Ove Andersen:</t>
        </r>
        <r>
          <rPr>
            <sz val="9"/>
            <color indexed="81"/>
            <rFont val="Calibri"/>
            <family val="2"/>
          </rPr>
          <t xml:space="preserve">
Se notater på rekvisition
(f.eks. pga ændrede studentertal, ingen censur e.l.) I
OMFATTER IKKE MANGLENDE REKVISITIONER
 </t>
        </r>
      </text>
    </comment>
    <comment ref="F66" authorId="0">
      <text>
        <r>
          <rPr>
            <b/>
            <sz val="9"/>
            <color indexed="81"/>
            <rFont val="Calibri"/>
            <family val="2"/>
          </rPr>
          <t>Ove Andersen:</t>
        </r>
        <r>
          <rPr>
            <sz val="9"/>
            <color indexed="81"/>
            <rFont val="Calibri"/>
            <family val="2"/>
          </rPr>
          <t xml:space="preserve">
Se notater på rekvisition
(f.eks. pga ændrede studentertal, ingen censur e.l.) I
OMFATTER IKKE MANGLENDE REKVISITIONER
 </t>
        </r>
      </text>
    </comment>
    <comment ref="F76" authorId="0">
      <text>
        <r>
          <rPr>
            <b/>
            <sz val="9"/>
            <color indexed="81"/>
            <rFont val="Calibri"/>
            <family val="2"/>
          </rPr>
          <t>Ove Andersen:</t>
        </r>
        <r>
          <rPr>
            <sz val="9"/>
            <color indexed="81"/>
            <rFont val="Calibri"/>
            <family val="2"/>
          </rPr>
          <t xml:space="preserve">
Se notater på rekvisition
(f.eks. pga ændrede studentertal, ingen censur e.l.) I
OMFATTER IKKE MANGLENDE REKVISITIONER
 </t>
        </r>
      </text>
    </comment>
    <comment ref="F86" authorId="0">
      <text>
        <r>
          <rPr>
            <b/>
            <sz val="9"/>
            <color indexed="81"/>
            <rFont val="Calibri"/>
            <family val="2"/>
          </rPr>
          <t>Ove Andersen:</t>
        </r>
        <r>
          <rPr>
            <sz val="9"/>
            <color indexed="81"/>
            <rFont val="Calibri"/>
            <family val="2"/>
          </rPr>
          <t xml:space="preserve">
Se notater på rekvisition
(f.eks. pga ændrede studentertal, ingen censur e.l.) I
OMFATTER IKKE MANGLENDE REKVISITIONER
 </t>
        </r>
      </text>
    </comment>
  </commentList>
</comments>
</file>

<file path=xl/sharedStrings.xml><?xml version="1.0" encoding="utf-8"?>
<sst xmlns="http://schemas.openxmlformats.org/spreadsheetml/2006/main" count="6967" uniqueCount="774">
  <si>
    <t>V0.91</t>
  </si>
  <si>
    <t>Undervisningstimer, E13</t>
  </si>
  <si>
    <t>Rekvirent</t>
  </si>
  <si>
    <t>År/se-mester</t>
  </si>
  <si>
    <t>Type</t>
  </si>
  <si>
    <t>Sem</t>
  </si>
  <si>
    <t>Kursusmodul</t>
  </si>
  <si>
    <t>Campus</t>
  </si>
  <si>
    <t>ECTS</t>
    <phoneticPr fontId="0" type="noConversion"/>
  </si>
  <si>
    <t>Stud.</t>
  </si>
  <si>
    <t>Opgave</t>
  </si>
  <si>
    <t>Timer pr. kursus/aktivitet</t>
  </si>
  <si>
    <t>UV-form</t>
  </si>
  <si>
    <t>Hold</t>
    <phoneticPr fontId="0" type="noConversion"/>
  </si>
  <si>
    <t>SICT</t>
  </si>
  <si>
    <t>SICT timer</t>
  </si>
  <si>
    <t>SES</t>
  </si>
  <si>
    <t>SES timer</t>
  </si>
  <si>
    <t>ADP</t>
  </si>
  <si>
    <t>ADP timer</t>
  </si>
  <si>
    <t>MS</t>
  </si>
  <si>
    <t>MS timer</t>
  </si>
  <si>
    <t>FS</t>
  </si>
  <si>
    <t>FS timer</t>
  </si>
  <si>
    <t>Andre</t>
  </si>
  <si>
    <t>Andre timer</t>
  </si>
  <si>
    <t>Rekvirent</t>
    <phoneticPr fontId="0" type="noConversion"/>
  </si>
  <si>
    <t>Institut</t>
    <phoneticPr fontId="0" type="noConversion"/>
  </si>
  <si>
    <t>Noter</t>
    <phoneticPr fontId="0" type="noConversion"/>
  </si>
  <si>
    <t>Section</t>
  </si>
  <si>
    <t>Underviser</t>
  </si>
  <si>
    <t>Share</t>
  </si>
  <si>
    <t>Timer pr. underviser</t>
  </si>
  <si>
    <t>Sekr. Comments</t>
  </si>
  <si>
    <t>Checket af</t>
  </si>
  <si>
    <t>Ready</t>
  </si>
  <si>
    <t>Mangler i rekvisition</t>
  </si>
  <si>
    <t>E13</t>
  </si>
  <si>
    <t>Kursus</t>
  </si>
  <si>
    <t>User experience design for multi-modal interaction</t>
  </si>
  <si>
    <t>Aalborg</t>
  </si>
  <si>
    <t>Ansvarlig underviser</t>
  </si>
  <si>
    <t xml:space="preserve">VGIS7(10) MED7(25) MED7(12) PDP7(12) AA9(3) </t>
  </si>
  <si>
    <t>I8</t>
  </si>
  <si>
    <t>Foreløbig rekvisition (afventer SN). Samlæses mellem Aal og Esb. Der rekvireres 75 timer ekstra pga. samlæsning ml. campusser. Valgfag for AA9, MED7 og PDP7.</t>
  </si>
  <si>
    <t>SIP</t>
  </si>
  <si>
    <t>LBL</t>
  </si>
  <si>
    <t>HH</t>
  </si>
  <si>
    <t>Eksaminator</t>
  </si>
  <si>
    <t>Stochastic Processes</t>
  </si>
  <si>
    <t xml:space="preserve">CA7(20) NDS7(10) WCS7(8) SPC7(15) AA7(5) VGIS9(9) </t>
  </si>
  <si>
    <t>Valgfag for VGIS9</t>
  </si>
  <si>
    <t>NavCom</t>
  </si>
  <si>
    <t>TPE</t>
  </si>
  <si>
    <t>DSP</t>
  </si>
  <si>
    <t>Antennas and propagation</t>
  </si>
  <si>
    <t xml:space="preserve">WCS9(5) </t>
  </si>
  <si>
    <t>APNet</t>
  </si>
  <si>
    <t>GFP</t>
  </si>
  <si>
    <t>PE</t>
  </si>
  <si>
    <t>Inkl. omprøve</t>
  </si>
  <si>
    <t>Multi agent radio communication</t>
  </si>
  <si>
    <t>DEL</t>
  </si>
  <si>
    <t>RATE</t>
  </si>
  <si>
    <t>TBS</t>
  </si>
  <si>
    <t>PP</t>
  </si>
  <si>
    <t>Inkl. 1. og 2. omprøve</t>
  </si>
  <si>
    <t>Vejledning</t>
  </si>
  <si>
    <t>VGIS9</t>
  </si>
  <si>
    <t>Projektvejledning</t>
  </si>
  <si>
    <t>Stud. valg af projektforslag i udbud afgør, hvor vejl. rekvireres (I7 eller I8).</t>
  </si>
  <si>
    <t>ZT</t>
  </si>
  <si>
    <t>Stud. Rasmus Lyngby Kristensen. Lang afgang.</t>
  </si>
  <si>
    <t>OA ændrede ZT's instituttilknytning fra I7 til I8</t>
  </si>
  <si>
    <t>Intern censur</t>
  </si>
  <si>
    <t>I7</t>
  </si>
  <si>
    <t>CB</t>
  </si>
  <si>
    <t>Chris Bahnsen censor for Daniel Valsby-Koch</t>
  </si>
  <si>
    <t xml:space="preserve">TBM </t>
  </si>
  <si>
    <t>Stud. Daniel Valsby-Koch. Projektorienteret forløb i en virksomhed.</t>
  </si>
  <si>
    <t>OA</t>
  </si>
  <si>
    <t>Stud. Rasmus I. Høg. Minimumtakst for intern censur.</t>
  </si>
  <si>
    <t>Stud. Rasmus I. Høg. Projektorienteret forløb i en virksomhed</t>
  </si>
  <si>
    <t>WCS9</t>
  </si>
  <si>
    <t>Gruppe 954. Lang afgang</t>
  </si>
  <si>
    <t>OKJ</t>
  </si>
  <si>
    <t>Gruppe 950. Min.-takst for intern censur</t>
  </si>
  <si>
    <t>Gruppe 950. Kort afgang</t>
  </si>
  <si>
    <t>ATA</t>
  </si>
  <si>
    <t>Machine Learning</t>
  </si>
  <si>
    <t xml:space="preserve">Aalborg </t>
  </si>
  <si>
    <t xml:space="preserve">VGIS7(10) AA7(5) CA9(17) NDS9(8) SPC9(12) ICTE9(2) PDP7(12) </t>
  </si>
  <si>
    <t>THA</t>
  </si>
  <si>
    <t>Inkl. Esbj. og supplerende timer ifb. m. samkøring</t>
  </si>
  <si>
    <t>Intern censor</t>
  </si>
  <si>
    <t>TLJ</t>
  </si>
  <si>
    <t>Valgfag for AA7, PDP7, CA9, NDS9, ICTE9</t>
  </si>
  <si>
    <t>Semesterkoordinator</t>
  </si>
  <si>
    <t>Vision, Graphics and Interactive Systems</t>
  </si>
  <si>
    <t>CBM</t>
  </si>
  <si>
    <t>Rekv. I I7</t>
  </si>
  <si>
    <t>Wireless Communication Systems</t>
  </si>
  <si>
    <t>Inkl. 1. omprøve</t>
  </si>
  <si>
    <t>VGIS7</t>
  </si>
  <si>
    <t>Stud. valg af projektforslag i udbud afgør, hvor vejl. rekvireres (I7 eller I8). I udg.pkt. antages 50/50.</t>
  </si>
  <si>
    <t>Ikke rekvireret i I8. 3 grupper med flg. vejledere fra I7: Claus Madsen (1 gr.) og Martin Kraus (2 gr.)</t>
  </si>
  <si>
    <t>Ikke rekvireret i I8. Interne censorer fra I7: Claus Madsen (2 gr.) og Rasmus Stenholt (1 gr.)</t>
  </si>
  <si>
    <t>WCS7</t>
  </si>
  <si>
    <t>JLB</t>
  </si>
  <si>
    <t>Gruppe 750</t>
  </si>
  <si>
    <t>Gruppe 751</t>
  </si>
  <si>
    <t>JNI</t>
  </si>
  <si>
    <t>Wireless PHY/MAC Fundamentals</t>
  </si>
  <si>
    <t xml:space="preserve">WCS7(8) NDS7(10) ICTE7(5) </t>
  </si>
  <si>
    <t>Valgfag for NDS7</t>
  </si>
  <si>
    <t>CTIF</t>
  </si>
  <si>
    <t>AM</t>
  </si>
  <si>
    <t>HEb</t>
  </si>
  <si>
    <t>CNM</t>
  </si>
  <si>
    <t>NetSec</t>
  </si>
  <si>
    <t>TKM</t>
  </si>
  <si>
    <t>2. omprøve (mundtlig)</t>
  </si>
  <si>
    <t>Gruppe 951. Lang afgang.</t>
  </si>
  <si>
    <t>EDC</t>
  </si>
  <si>
    <t>Gruppe 953. Lang afgang.</t>
  </si>
  <si>
    <t>NUP</t>
  </si>
  <si>
    <t>Gruppe 952. Lang afgang.</t>
  </si>
  <si>
    <t>GCO</t>
  </si>
  <si>
    <t xml:space="preserve"> </t>
  </si>
  <si>
    <t>Elektronik og måleteknik</t>
  </si>
  <si>
    <t>PDP5</t>
  </si>
  <si>
    <t>Acoustics</t>
  </si>
  <si>
    <t>SKO</t>
  </si>
  <si>
    <t>ikke ændret %-del</t>
  </si>
  <si>
    <t>SBN</t>
  </si>
  <si>
    <t>Anvendt eksperimentalpsykologi og psykofysik</t>
  </si>
  <si>
    <t xml:space="preserve">PDP7(3) AA9(5) VGIS9(1) </t>
  </si>
  <si>
    <t>Valgfag for AA9 og VGIS9</t>
  </si>
  <si>
    <t>CP</t>
  </si>
  <si>
    <t xml:space="preserve">PDP7(10) AA9(4) VGIS9(5) </t>
  </si>
  <si>
    <t>FC</t>
  </si>
  <si>
    <t>Cognitive Radio Techniques and Aspects</t>
  </si>
  <si>
    <t xml:space="preserve">ICTE9(4) </t>
  </si>
  <si>
    <t>NN</t>
  </si>
  <si>
    <t>ICTE9</t>
  </si>
  <si>
    <t>Kurser rekvireres ikke. I stedet forøges projektmodulet med 2x5 ECTS-point</t>
  </si>
  <si>
    <t>alle langt afgang</t>
  </si>
  <si>
    <t>Diplom</t>
  </si>
  <si>
    <t>Diplom Ingeniører</t>
  </si>
  <si>
    <t>PK</t>
  </si>
  <si>
    <t>både praktik og afgangsprojekt</t>
  </si>
  <si>
    <t>Automation</t>
  </si>
  <si>
    <t>KMN</t>
  </si>
  <si>
    <t>bo ørsted adnresen</t>
  </si>
  <si>
    <t>TSP</t>
  </si>
  <si>
    <t>folmer brehm nøhr</t>
  </si>
  <si>
    <t>Sommerskole (MPP)</t>
  </si>
  <si>
    <t>Andet</t>
  </si>
  <si>
    <t xml:space="preserve">Sommerskole (MPP) </t>
  </si>
  <si>
    <t>MVP</t>
  </si>
  <si>
    <t xml:space="preserve">Sommerskole </t>
  </si>
  <si>
    <t>Sommerskole koordinering</t>
  </si>
  <si>
    <t>JA</t>
  </si>
  <si>
    <t>Sommerskole (PBL-kursus)</t>
  </si>
  <si>
    <t>PBL kursus</t>
  </si>
  <si>
    <t>Evaluering af int. Ansøgninger</t>
  </si>
  <si>
    <t>SUS</t>
  </si>
  <si>
    <t xml:space="preserve">Sommerskole (MISP) </t>
  </si>
  <si>
    <t>Sommerskole (MISP)</t>
  </si>
  <si>
    <t>PDP3</t>
  </si>
  <si>
    <t>I11</t>
  </si>
  <si>
    <t>JT</t>
  </si>
  <si>
    <t>OK - Ekstern censur</t>
  </si>
  <si>
    <t>16 stud (gr.381-382-383)</t>
  </si>
  <si>
    <t>SVF</t>
  </si>
  <si>
    <t>5 stud (gr380)</t>
  </si>
  <si>
    <t>Produkt- og designpsykologi</t>
  </si>
  <si>
    <t>6 stud (gr.582)</t>
  </si>
  <si>
    <t>10 stud (580-81)</t>
  </si>
  <si>
    <t>PDP7</t>
  </si>
  <si>
    <t>gr.780</t>
  </si>
  <si>
    <t>radka antalikova</t>
  </si>
  <si>
    <t>Innovative Communication Technology and Entrepreneurship</t>
  </si>
  <si>
    <t>Ingen studerende. Semestret kørte ikke.</t>
  </si>
  <si>
    <t>PDP9</t>
  </si>
  <si>
    <t>7 praktik</t>
  </si>
  <si>
    <t>Internetteknologier og computersystemer (ICTE9)</t>
  </si>
  <si>
    <t>i8</t>
  </si>
  <si>
    <t>Telemedicine Techniques and Aspects</t>
  </si>
  <si>
    <t>diplom praktik koordinering</t>
  </si>
  <si>
    <t>Assisterende underviser</t>
  </si>
  <si>
    <t>AKM</t>
  </si>
  <si>
    <t>frederik wulff</t>
  </si>
  <si>
    <t>simone - lang afgang</t>
  </si>
  <si>
    <t>PDP10</t>
  </si>
  <si>
    <t>CMI</t>
  </si>
  <si>
    <t>terese s.jessen</t>
  </si>
  <si>
    <t>vejleder: lene sørensen</t>
  </si>
  <si>
    <t>NP</t>
  </si>
  <si>
    <t>CA9</t>
  </si>
  <si>
    <t>TK</t>
  </si>
  <si>
    <t>giuseppe battista abbate</t>
  </si>
  <si>
    <t>TBA</t>
  </si>
  <si>
    <t>Basal elektronik</t>
  </si>
  <si>
    <t>Forel. u/ øv.</t>
  </si>
  <si>
    <t>EIT1(52) ITC1(10)</t>
  </si>
  <si>
    <t>Fri studieaktivitet</t>
  </si>
  <si>
    <t>MBI</t>
  </si>
  <si>
    <t>EIT1</t>
  </si>
  <si>
    <t>P1-vejl.</t>
  </si>
  <si>
    <t>Gruppe B206 og B210</t>
  </si>
  <si>
    <t>JDN</t>
  </si>
  <si>
    <t>Gruppe B208</t>
  </si>
  <si>
    <t>JDB</t>
  </si>
  <si>
    <t>Gruppe B204og B207</t>
  </si>
  <si>
    <t>HEB</t>
  </si>
  <si>
    <t>Gruppe B211</t>
  </si>
  <si>
    <t>FBF</t>
  </si>
  <si>
    <t>Gruppe B204</t>
  </si>
  <si>
    <t>TL</t>
  </si>
  <si>
    <t>JHM</t>
  </si>
  <si>
    <t>Gruppe B207</t>
  </si>
  <si>
    <t>Gruppe B210</t>
  </si>
  <si>
    <t>PA</t>
  </si>
  <si>
    <t>Gruppe B209</t>
  </si>
  <si>
    <t>Gruppe B205 og B209</t>
  </si>
  <si>
    <t>P0-vejl.</t>
  </si>
  <si>
    <t>Gruppe B2054 og B205</t>
  </si>
  <si>
    <t>ITC1</t>
  </si>
  <si>
    <t>RLO</t>
  </si>
  <si>
    <t>Gruppe B201</t>
  </si>
  <si>
    <t>JMP</t>
  </si>
  <si>
    <t>Gruppe B203</t>
  </si>
  <si>
    <t>LPJ</t>
  </si>
  <si>
    <t>Hjælpelærer</t>
  </si>
  <si>
    <t>Lab-øvelser med studerende delt på 3 hold.</t>
  </si>
  <si>
    <t>LaTeX</t>
  </si>
  <si>
    <t>DAT1, SW1, BAIT1, INF1, EIT1, ITC1, PDP1, MED1 - i alt 454</t>
  </si>
  <si>
    <t>ROP</t>
  </si>
  <si>
    <t>DAT1, SW1, BAIT1, INF1, EIT1, ITC1, PDP1, MED1 - i alt 87</t>
  </si>
  <si>
    <t>SiCT</t>
  </si>
  <si>
    <t>DAT1, SW1, BAIT1, INF1, EIT1, ITC1, PDP1, MED1 - alt 454</t>
  </si>
  <si>
    <t>PDP1</t>
  </si>
  <si>
    <t>P1-vejl. delt 50/50 med I11.</t>
  </si>
  <si>
    <t>Gruppe B214</t>
  </si>
  <si>
    <t>P0-vejl. delt 50-50 med I11.</t>
  </si>
  <si>
    <t>RobotC</t>
  </si>
  <si>
    <t>EIT1(56) ITC1(14)</t>
  </si>
  <si>
    <t>Støtteforelæsning i robotprogrammering og intro til programmering</t>
  </si>
  <si>
    <t>Analogue Circuit Design</t>
  </si>
  <si>
    <t xml:space="preserve">EIT3(63) </t>
  </si>
  <si>
    <t>UDGÅR! Ingen censur</t>
  </si>
  <si>
    <t>Calculus Within Electronics 1</t>
  </si>
  <si>
    <t xml:space="preserve">EIT3(63) ITC3(12) </t>
  </si>
  <si>
    <t>ALC</t>
  </si>
  <si>
    <t>Heb</t>
  </si>
  <si>
    <t>DHJ</t>
  </si>
  <si>
    <t>EIT3</t>
  </si>
  <si>
    <t>Gruppe 316 og 319</t>
  </si>
  <si>
    <t>MBi</t>
  </si>
  <si>
    <t>Gruppe 310</t>
  </si>
  <si>
    <t>Gruppe 312 og 318</t>
  </si>
  <si>
    <t>Gruppe 314</t>
  </si>
  <si>
    <t>Gruppe 311 og 317</t>
  </si>
  <si>
    <t>Gruppe 311</t>
  </si>
  <si>
    <t>JAL</t>
  </si>
  <si>
    <t>Gruppe 312</t>
  </si>
  <si>
    <t>Gruppe 313</t>
  </si>
  <si>
    <t>Gruppe 315</t>
  </si>
  <si>
    <t>Gruppe 316</t>
  </si>
  <si>
    <t>Electro Physics</t>
  </si>
  <si>
    <t>Embedded Systems - Architecture and Software</t>
  </si>
  <si>
    <t xml:space="preserve">ITC3(12) </t>
  </si>
  <si>
    <t>RPE</t>
  </si>
  <si>
    <t>PPM</t>
  </si>
  <si>
    <t>ITC3</t>
  </si>
  <si>
    <t>Gruppe 350</t>
  </si>
  <si>
    <t>Gruppe 351</t>
  </si>
  <si>
    <t>Fundamentals of Acoustics and Electro-Acoustics</t>
  </si>
  <si>
    <t>Acoustics and Audio Technology</t>
  </si>
  <si>
    <t>Array and sensor signal processing</t>
  </si>
  <si>
    <t xml:space="preserve">SPC9(12) AA9(3) </t>
  </si>
  <si>
    <t>Valgfag for AA9</t>
  </si>
  <si>
    <t>BFL</t>
  </si>
  <si>
    <t>GS</t>
  </si>
  <si>
    <t>JKN</t>
  </si>
  <si>
    <t>NIT</t>
  </si>
  <si>
    <t>WCS9 (ELITE)</t>
  </si>
  <si>
    <t xml:space="preserve">Ekstra timer til vejledning af elitestuderende (5 timer/stud.). </t>
  </si>
  <si>
    <t>Gruppe 911 (Asger - kort afgang)</t>
  </si>
  <si>
    <t>FF</t>
  </si>
  <si>
    <t>Gruppe 910 (Jonas og Jeppe - lang afgang)</t>
  </si>
  <si>
    <t>Gruppe 912 (Emil - lang afgang</t>
  </si>
  <si>
    <t>SN-formand</t>
  </si>
  <si>
    <t>Der rekvireres 200 timer over standarden pga. ekstraordinære opgaver i forbindelse med internationaliseringsaktiviteter og stor uddannelsesportefølje.</t>
  </si>
  <si>
    <t>Imperativ programmering</t>
  </si>
  <si>
    <t xml:space="preserve">EIT1(52) ITC1(10) ST1(35) </t>
  </si>
  <si>
    <t xml:space="preserve">SICT(64%) SMH(36%) </t>
  </si>
  <si>
    <t>Elektronik og IT</t>
  </si>
  <si>
    <t>Internetteknologier og computersystemer</t>
  </si>
  <si>
    <t>Linear Circuits</t>
  </si>
  <si>
    <t xml:space="preserve">ITC3(12) PDP5(16) </t>
  </si>
  <si>
    <t>PCB-design og -fabrikation</t>
  </si>
  <si>
    <t xml:space="preserve">EIT3(45) ITC3(9) </t>
  </si>
  <si>
    <t>Fri studieaktivitet. Foreløbig rekvisition.</t>
  </si>
  <si>
    <t>BK</t>
  </si>
  <si>
    <t>Også deltagelse af PDP5-stud.</t>
  </si>
  <si>
    <t>SJ</t>
  </si>
  <si>
    <t>AA7</t>
  </si>
  <si>
    <t>0 stud. pr. 1/10</t>
  </si>
  <si>
    <t>Optimization Methods</t>
  </si>
  <si>
    <t xml:space="preserve">SPC7(9) AA7(0) </t>
  </si>
  <si>
    <t xml:space="preserve">SPC7(8) AA7(0) </t>
  </si>
  <si>
    <t>JO</t>
  </si>
  <si>
    <t>Valgfag for AA7</t>
  </si>
  <si>
    <t>Signal Processing and Computing</t>
  </si>
  <si>
    <t>SPC7</t>
  </si>
  <si>
    <t>Gruppe 770 og 771</t>
  </si>
  <si>
    <t>ECTS for projekt skal være 20 (ikke 15)</t>
  </si>
  <si>
    <t>Gruppe 770</t>
  </si>
  <si>
    <t>Phd-kursus</t>
  </si>
  <si>
    <t>Cph</t>
  </si>
  <si>
    <t>REZA</t>
  </si>
  <si>
    <t>S5.10 Political Economy of Information and Communication Technologies</t>
  </si>
  <si>
    <t>OA, se 28.03.2014/KRJ</t>
  </si>
  <si>
    <t>AA9</t>
  </si>
  <si>
    <t>DH</t>
  </si>
  <si>
    <t>Architectural Acoustics and Environmental Noise</t>
  </si>
  <si>
    <t>AA9 (5)</t>
  </si>
  <si>
    <t>SPC9</t>
  </si>
  <si>
    <t>Gruppe 970. Lang afgang.</t>
  </si>
  <si>
    <t>BUC</t>
  </si>
  <si>
    <t>SHJ</t>
  </si>
  <si>
    <t>Gruppe 972. Lang afgang.</t>
  </si>
  <si>
    <t>CMN</t>
  </si>
  <si>
    <t>Gruppe 971. Lang afgang.</t>
  </si>
  <si>
    <t>Introduktion til PDP</t>
  </si>
  <si>
    <t>PDP1(20)</t>
  </si>
  <si>
    <t>AFC</t>
  </si>
  <si>
    <t>Gruppe 317 og 318</t>
  </si>
  <si>
    <t>Gruppe 319</t>
  </si>
  <si>
    <t>Gruppe B206</t>
  </si>
  <si>
    <t>Gruppe B207 og B208</t>
  </si>
  <si>
    <t>Gruppe B210 og B211</t>
  </si>
  <si>
    <t>Gruppe B212</t>
  </si>
  <si>
    <t>Gruppe B213</t>
  </si>
  <si>
    <t>Gruppe B205</t>
  </si>
  <si>
    <t>Gruppe 771</t>
  </si>
  <si>
    <t>WCS10 (ELITE)</t>
  </si>
  <si>
    <t>Thomas Lundgaard Hansen</t>
  </si>
  <si>
    <t>MBA</t>
  </si>
  <si>
    <t>Gruppe 911 (Asger - kort afgang). Min.-takst</t>
  </si>
  <si>
    <t>Modellering og regulering</t>
  </si>
  <si>
    <t xml:space="preserve">EIT5(33) </t>
  </si>
  <si>
    <t>MATEK1</t>
  </si>
  <si>
    <t>Supplerende</t>
  </si>
  <si>
    <t>Dataopsamling og procesregulering</t>
  </si>
  <si>
    <t xml:space="preserve">BT5(23) KBTB5(3) KT5(9) KBTK5(1) </t>
  </si>
  <si>
    <t>Sekr: Anja Keldorff/Fordeling af timer ml. I6 og I8. MT5 kan vælge ml dette kursus og Reaktor- og procesmodellering.</t>
  </si>
  <si>
    <t>Matematisk modellering og simulering af teknologiske systemer 1</t>
  </si>
  <si>
    <t>Ansvarlig Underviser</t>
  </si>
  <si>
    <t>TL HAR VÆRET CENSOR TIL EKSAMEN - FLERE TIMER FRA SES</t>
  </si>
  <si>
    <t>Vejledning EIT5</t>
  </si>
  <si>
    <t>Communication Networks and Ambient Intelligence</t>
  </si>
  <si>
    <t xml:space="preserve">ICTE7(1) NDS7(9) </t>
  </si>
  <si>
    <t>JJN</t>
  </si>
  <si>
    <t>JTM</t>
  </si>
  <si>
    <t>INCL RE-EXAM</t>
  </si>
  <si>
    <t>RE-EXAM</t>
  </si>
  <si>
    <t>Distributed Real Time Systems</t>
  </si>
  <si>
    <t xml:space="preserve">CA7(20) NDS7(10) </t>
  </si>
  <si>
    <t>HS</t>
  </si>
  <si>
    <t>MJU</t>
  </si>
  <si>
    <t>XX</t>
  </si>
  <si>
    <t>RAF</t>
  </si>
  <si>
    <t>S3.4 Control and Optimization</t>
  </si>
  <si>
    <t>S4.2 Wireless Networking for Machine-to-Machine (M2M) Communication</t>
  </si>
  <si>
    <t>JST</t>
  </si>
  <si>
    <t>G3.7c Writing and Reviewing Scientific Papers, Fall 1</t>
  </si>
  <si>
    <t>G3.7d Writing and Reviewing Scientific Papers, Fall 2</t>
  </si>
  <si>
    <t>S4.3 Radio Resource Management for 4G Mobile Wireless Systems</t>
  </si>
  <si>
    <t>s4.6 Electromagnetics</t>
  </si>
  <si>
    <t>Kommunikation i elektroniske systemer</t>
  </si>
  <si>
    <t>INKL. RE-XAM</t>
  </si>
  <si>
    <t>INKL. RE-EXAM</t>
  </si>
  <si>
    <t>Netværksteknologier og distribuerede systemer</t>
  </si>
  <si>
    <t xml:space="preserve">ITC5(10) </t>
  </si>
  <si>
    <t>HPS</t>
  </si>
  <si>
    <t>Signal Processing</t>
  </si>
  <si>
    <t xml:space="preserve">EIT5(33) EIT-ECE5(15) ITC5(10) </t>
  </si>
  <si>
    <t>Multivariable Control</t>
  </si>
  <si>
    <t xml:space="preserve">CA7(20) </t>
  </si>
  <si>
    <t>Non-linear control systems</t>
  </si>
  <si>
    <t xml:space="preserve">CA9(17) NDS9(8) </t>
  </si>
  <si>
    <t>Valgfag</t>
  </si>
  <si>
    <t>JJL</t>
  </si>
  <si>
    <t>RETTET ANTAL STUD FRA 28 TIL 11</t>
  </si>
  <si>
    <t>Systems of systems/complex systems</t>
  </si>
  <si>
    <t>TNJ</t>
  </si>
  <si>
    <t>Adjunkt - kursus &amp; vejl</t>
  </si>
  <si>
    <t>TekNat</t>
  </si>
  <si>
    <t>S4.5 Analysis, Design and Simulation of Future Internet Infrastructure</t>
  </si>
  <si>
    <t>S4.7 Context Aware Systems and Management</t>
  </si>
  <si>
    <t>JGL</t>
  </si>
  <si>
    <t>CES</t>
  </si>
  <si>
    <t>FS programleder</t>
  </si>
  <si>
    <t>Electrical and electronic Engineering</t>
  </si>
  <si>
    <t>Wireless Communications</t>
  </si>
  <si>
    <t>FS studieleder</t>
  </si>
  <si>
    <t>PV-kursus Bait&amp;Inf</t>
  </si>
  <si>
    <t>PV-kursus Dat&amp;Sw</t>
  </si>
  <si>
    <t>PV-kursus Medialogi</t>
  </si>
  <si>
    <t>Problem Based Learning</t>
  </si>
  <si>
    <t>Forel. m/ øv.</t>
  </si>
  <si>
    <t xml:space="preserve">EIT-ECE5(15) AA7(5) CA7(5) NDS7(5) SPC7(5) VGIS7(5) WCS7(5) </t>
  </si>
  <si>
    <t>For nye studerende der ikke kender AAU-modellen</t>
  </si>
  <si>
    <t>Scientific Communication</t>
  </si>
  <si>
    <t xml:space="preserve">VGIS7(10) NDS7(10) CA7(20) AA7(5) SPC7(15) WCS7(8) MED7(25) </t>
  </si>
  <si>
    <t>Til understøttelse af projektarbejde (ikke særskilt eksamen)</t>
  </si>
  <si>
    <t>Control and Automation</t>
  </si>
  <si>
    <t>Networks and Distributed Systems</t>
  </si>
  <si>
    <t>Platforms and methods for multi modal system architectures</t>
  </si>
  <si>
    <t xml:space="preserve">VGIS9(9) AA9(3) </t>
  </si>
  <si>
    <t>Kursus kørte ikke E13</t>
  </si>
  <si>
    <t>ICTE7</t>
  </si>
  <si>
    <t>OOAD, test og verifikation</t>
  </si>
  <si>
    <t>CA7</t>
  </si>
  <si>
    <t>NDS7</t>
  </si>
  <si>
    <t>Til deling</t>
  </si>
  <si>
    <t>NDS9</t>
  </si>
  <si>
    <t>HENTEN</t>
  </si>
  <si>
    <t>S5.17 Diffusion and Adoption of Technology Innovations, CPH</t>
  </si>
  <si>
    <t>Vejledning ITC5</t>
  </si>
  <si>
    <t>MST</t>
  </si>
  <si>
    <t>Vejledning CA7</t>
  </si>
  <si>
    <t>KBA</t>
  </si>
  <si>
    <t>Vejledning CA9</t>
  </si>
  <si>
    <t>Vejledning NDS7</t>
  </si>
  <si>
    <t>sus</t>
  </si>
  <si>
    <t>Imperative Programmering</t>
  </si>
  <si>
    <t>Esb</t>
  </si>
  <si>
    <t xml:space="preserve">ED1(15) </t>
  </si>
  <si>
    <t>CISLab</t>
  </si>
  <si>
    <t>DLH</t>
  </si>
  <si>
    <t>Algorithm &amp; Data Structures</t>
  </si>
  <si>
    <t xml:space="preserve">ED3(9) </t>
  </si>
  <si>
    <t>State-of-the-art within intelligent information systems</t>
  </si>
  <si>
    <t xml:space="preserve">IIS9(5) </t>
  </si>
  <si>
    <t>HLL</t>
  </si>
  <si>
    <t>Operatiing Systems and network data communication</t>
  </si>
  <si>
    <t>ED5(6)</t>
  </si>
  <si>
    <t>DOA</t>
  </si>
  <si>
    <t>Incl. Re-exam 1 stud</t>
  </si>
  <si>
    <t>Koordinering</t>
  </si>
  <si>
    <t>ED5</t>
  </si>
  <si>
    <t>2 af 7 stud. Vejl. Fra I8, Resten fra I14: jvf ZY</t>
  </si>
  <si>
    <t>IIS9</t>
  </si>
  <si>
    <t>Communication and Broadcast Networks</t>
  </si>
  <si>
    <t xml:space="preserve">Cph </t>
  </si>
  <si>
    <t xml:space="preserve">ICTE7(5) </t>
  </si>
  <si>
    <t>NN-CMI</t>
  </si>
  <si>
    <t>Computer Networks and the Internet</t>
  </si>
  <si>
    <t xml:space="preserve">ITCOM3(23) </t>
  </si>
  <si>
    <t>Content and Media Management</t>
  </si>
  <si>
    <t xml:space="preserve">ICTE8(4) ICTE7(1) ICTE9(3) </t>
  </si>
  <si>
    <t>Creativity and ICT design</t>
  </si>
  <si>
    <t xml:space="preserve">ICTE7(5) ICTE9(5) </t>
  </si>
  <si>
    <t>Databases</t>
  </si>
  <si>
    <t xml:space="preserve">ITCOM5(15) </t>
  </si>
  <si>
    <t>Development of Mobile Applications</t>
  </si>
  <si>
    <t>Distributed Systems</t>
  </si>
  <si>
    <t>Entrepreneurship, Innovation and Business Models</t>
  </si>
  <si>
    <t>CPh</t>
  </si>
  <si>
    <t xml:space="preserve">ICTE7(5) ICTE7(5) </t>
  </si>
  <si>
    <t>Governance of ICT Infrastructures</t>
  </si>
  <si>
    <t xml:space="preserve">ICTE8(1) ICTE9(1) </t>
  </si>
  <si>
    <t>Green ICT</t>
  </si>
  <si>
    <t>Internet Technologies and Service Architectures</t>
  </si>
  <si>
    <t>IT in Distributed Organizations</t>
  </si>
  <si>
    <t>Network and Application Security</t>
  </si>
  <si>
    <t>Object-Oriented Programming 1</t>
  </si>
  <si>
    <t xml:space="preserve">ITCOM1(35) </t>
  </si>
  <si>
    <t>2 stud. Iflg MK/chp</t>
  </si>
  <si>
    <t>POPBL and scientific methods</t>
  </si>
  <si>
    <t xml:space="preserve">ICTE9(5) ICTE7(5) </t>
  </si>
  <si>
    <t>IT, Communication and New Media</t>
  </si>
  <si>
    <t>Koordination af Itcom (alle sem)</t>
  </si>
  <si>
    <t>ICTE</t>
  </si>
  <si>
    <t>Koordination af ICTE (alle sem)</t>
  </si>
  <si>
    <t>HO</t>
  </si>
  <si>
    <t>ICTE10</t>
  </si>
  <si>
    <t>ICTE8</t>
  </si>
  <si>
    <t>ITCOM1</t>
  </si>
  <si>
    <t>ITCOM3</t>
  </si>
  <si>
    <t>ITCOM5</t>
  </si>
  <si>
    <t>Officielle studentertal opgjort pr. 1/10-2013</t>
  </si>
  <si>
    <t>Antal stud</t>
  </si>
  <si>
    <t>Kommentarer</t>
  </si>
  <si>
    <t>EIT5</t>
  </si>
  <si>
    <t>ITC5</t>
  </si>
  <si>
    <t>Bsc Eng.</t>
  </si>
  <si>
    <t>? Checkes</t>
  </si>
  <si>
    <t>ELITE7</t>
  </si>
  <si>
    <t>WCS10</t>
  </si>
  <si>
    <t>ELITE9</t>
  </si>
  <si>
    <t>IIS7</t>
  </si>
  <si>
    <t>ESBJERG</t>
  </si>
  <si>
    <t>ED3</t>
  </si>
  <si>
    <t>København</t>
  </si>
  <si>
    <t>ICTE7_Cph</t>
  </si>
  <si>
    <t>ICTE8_Cph</t>
  </si>
  <si>
    <t>ICTE9_Cph</t>
  </si>
  <si>
    <t>ICTE10_Cph</t>
  </si>
  <si>
    <t>SUM</t>
  </si>
  <si>
    <t>Undervisningsnormer (jf. aftale pr 4/4-2013)</t>
  </si>
  <si>
    <t>Timer</t>
  </si>
  <si>
    <t>Tekst</t>
  </si>
  <si>
    <t>Kursus grundtakst</t>
  </si>
  <si>
    <t>Grundtakst for afholdelse af kursus (pr kursus)</t>
  </si>
  <si>
    <t>Kursus variabelt tillæg</t>
  </si>
  <si>
    <t>Studenterafhængigt supplement til afvikling af kurser (pr studerende)</t>
  </si>
  <si>
    <t>Gentagelsestakst</t>
  </si>
  <si>
    <t>Projektvejledning pr. studerende pr. ECTS-point</t>
  </si>
  <si>
    <t>Max vejledning</t>
  </si>
  <si>
    <t>Max antal vejledningstimer pr. projektgruppe (i timer)</t>
  </si>
  <si>
    <t>Kursuseksamen, eksaminator (timer pr. stud)</t>
  </si>
  <si>
    <t>Kursuseksamen, intern censor (timer pr. stud)</t>
  </si>
  <si>
    <t>Projektcensur</t>
  </si>
  <si>
    <t>Intern projektcensur pr. studerende (timer)</t>
  </si>
  <si>
    <t>Min projektcensur</t>
  </si>
  <si>
    <t>Minimumstakst for intern projektcensur pr. projektgruppe</t>
  </si>
  <si>
    <t>Reeksamen i projekt eksaminator</t>
  </si>
  <si>
    <t>Reeksamen i projektenhed pr. studerende, eksaminator</t>
  </si>
  <si>
    <t>Max i reeksamen i projekt, eksaminator</t>
  </si>
  <si>
    <t>Reeksamen i projektenhed pr. studerende, intern censor</t>
  </si>
  <si>
    <t>Min reeksamen i projektenhed pr. studerende, intern censor</t>
  </si>
  <si>
    <t>Semesterkoordinering, 1.-2. semester</t>
  </si>
  <si>
    <t>Semesterkoordinering, 1.-2. semester, små hold</t>
  </si>
  <si>
    <t>Semesterkoordinering, 3.-9. semester</t>
  </si>
  <si>
    <t>Semesterkoordinering, 10. semester</t>
  </si>
  <si>
    <t>Diploming (praktik + afgangsprojekt)</t>
  </si>
  <si>
    <t>Lokale hjælpelærer ved fjernundervisning</t>
  </si>
  <si>
    <t>Timer til lokale hjælpelærer ved fjernundervisning</t>
  </si>
  <si>
    <t>Row Labels</t>
  </si>
  <si>
    <t>Grand Total</t>
  </si>
  <si>
    <t>Sum of Timer pr. underviser</t>
  </si>
  <si>
    <t>Kemal/re-exam</t>
  </si>
  <si>
    <t>Skal ikke rekv. 0 stud i aalb.</t>
  </si>
  <si>
    <t>SICT via PLAN</t>
  </si>
  <si>
    <t>G3.8 PBL in Engineering and Science – Development of Supervisor Skills/deles med Mona/plan</t>
  </si>
  <si>
    <t>OF</t>
  </si>
  <si>
    <t>Tekno-antro</t>
  </si>
  <si>
    <t xml:space="preserve"> SUS</t>
  </si>
  <si>
    <t>Stud. Jon Werk Nielsen - Teknoantropologi-bivejl.</t>
  </si>
  <si>
    <t>Diplom-kursus</t>
  </si>
  <si>
    <t>Delt med Johan Trettvik 35%</t>
  </si>
  <si>
    <t>Gruppe B212. 1 af 3 grupper (2 grupper til I8, 1 gruppe til I11-Kvorning)</t>
  </si>
  <si>
    <t>Mangler 9 studerende -kun 10 rekv.</t>
  </si>
  <si>
    <t>Gruppe B212 og B213 delt med I11/Kvorning</t>
  </si>
  <si>
    <t>Gruppe B214 delt med I11/kvorning</t>
  </si>
  <si>
    <t>mangler 9 stud. Kun 10 rekv.</t>
  </si>
  <si>
    <t>SEMCON</t>
  </si>
  <si>
    <t xml:space="preserve">AA7(2) </t>
  </si>
  <si>
    <t>Gruppe 772- Jonas Have</t>
  </si>
  <si>
    <t>Værkstedskursus</t>
  </si>
  <si>
    <t>?</t>
  </si>
  <si>
    <t>K5</t>
  </si>
  <si>
    <t>kurset er kørt sammen med Ali</t>
  </si>
  <si>
    <t>heraf er 2 studerende fra MED9</t>
  </si>
  <si>
    <t>en studerende til re eksamen</t>
  </si>
  <si>
    <t>der var to grupper (1+2 stud).  8 timer pr projekt/mk</t>
  </si>
  <si>
    <t>4 grupper med henholdsvis 3,4,5 og 6 medlemmer. Minimumstakst er 8 timer pr. projekt</t>
  </si>
  <si>
    <t>1 ordinær men forsinket</t>
  </si>
  <si>
    <t xml:space="preserve">1 gæst  </t>
  </si>
  <si>
    <t>3 på suppleringsforløb</t>
  </si>
  <si>
    <t>15 ord., 1 ord. men forsinket,1 gæst ,3 på suppl.forløb/3 gr a 1 person,1 gr a 2 personer, 2 gr a 3 personer,1 gr a 4 personer,1 gr a 5 personer/samt 7 t for re-eks - dumpede i E12 dvs 77 timer i alt</t>
  </si>
  <si>
    <t>to stud. til re eks. i feb.</t>
  </si>
  <si>
    <t xml:space="preserve">3 re eks. ved ord. prøve og 6 re eksamen i februar </t>
  </si>
  <si>
    <t>heraf 1 MED9 studerende</t>
  </si>
  <si>
    <t>1 re eks.  i februar</t>
  </si>
  <si>
    <t>heraf 2 MED9 stud</t>
  </si>
  <si>
    <t>1 stud. til re eks. ved ord. Prøve+ 3 stud. ved re eksamen i februar</t>
  </si>
  <si>
    <t xml:space="preserve"> 2 forsinkede degree
3 på suppleringsforløb</t>
  </si>
  <si>
    <t>3 studerende til re eksamen i februar</t>
  </si>
  <si>
    <t>3 stud. til re eks. i februar</t>
  </si>
  <si>
    <t>6 stud til re eks. ved ord.prøve  og 3 stud. til re eks.  i feb.</t>
  </si>
  <si>
    <t>1 MED9 stud</t>
  </si>
  <si>
    <t>2 til re eks. i feb.</t>
  </si>
  <si>
    <t>heraf 1 gæstestuderende</t>
  </si>
  <si>
    <t>17 ord degree, 2 forsink. Degree, 1 gæstestud.3 suppl.forløb.</t>
  </si>
  <si>
    <t>4 studerende til re eksamen i februar</t>
  </si>
  <si>
    <t>ITCOM6</t>
  </si>
  <si>
    <t>en stud. (Ernesta)  frivillig praktik. Forsinket et sem. Skrev bachelor projekt i E13.</t>
  </si>
  <si>
    <t>Introduction to Economics</t>
  </si>
  <si>
    <t xml:space="preserve"> 1 stud.  i Introduction to... 0,3 timer eksamination og 0,3 timer intern censur.</t>
  </si>
  <si>
    <t>ITCOM4</t>
  </si>
  <si>
    <t>SBI</t>
  </si>
  <si>
    <t>Stud Kim Fentz Andersen</t>
  </si>
  <si>
    <t>Stud Thomas Svenstrup Kristensen</t>
  </si>
  <si>
    <t>MED</t>
  </si>
  <si>
    <t>Stud Kristjan Kalmus</t>
  </si>
  <si>
    <t>HUM IT</t>
  </si>
  <si>
    <t>CAT</t>
  </si>
  <si>
    <t>Siri Holm/Kommunikation, Æstetik &amp; Oplevelsesteknologi (Communication, Art &amp; Technology)</t>
  </si>
  <si>
    <t>Sommerskole</t>
  </si>
  <si>
    <t>AP</t>
  </si>
  <si>
    <t>AAT ansøgninger</t>
  </si>
  <si>
    <t>SPC ansøgninger</t>
  </si>
  <si>
    <t>ICTE-A ansøgninger</t>
  </si>
  <si>
    <t>CA ansøgninger</t>
  </si>
  <si>
    <t>WCS ansøgninger</t>
  </si>
  <si>
    <t>NDS ansøgninger</t>
  </si>
  <si>
    <t>ICTE-C ansøgninger</t>
  </si>
  <si>
    <t>75 timer i alt E13</t>
  </si>
  <si>
    <t>Problem Baseret læring i videnskab, teknologi og samfund (POBL)</t>
  </si>
  <si>
    <t>BBT1, ITCOM1</t>
  </si>
  <si>
    <t>NN_CMI</t>
  </si>
  <si>
    <t xml:space="preserve"> JA</t>
  </si>
  <si>
    <t>CisLab</t>
  </si>
  <si>
    <t>Fuzzy Logic</t>
  </si>
  <si>
    <t>IIS8</t>
  </si>
  <si>
    <t>Re-exam Heidi Munksgaard</t>
  </si>
  <si>
    <t>Campuskoordinator</t>
  </si>
  <si>
    <t>Campuskoordinering</t>
  </si>
  <si>
    <t>1.studieår (basis)</t>
  </si>
  <si>
    <t>Total</t>
  </si>
  <si>
    <t>Status: to be approved by schools/faculty</t>
  </si>
  <si>
    <t>Department for electronic systems</t>
  </si>
  <si>
    <t>Teaching hours (total) - Fall 2013</t>
  </si>
  <si>
    <t>Teaching hours per school, Department for electronic systems</t>
  </si>
  <si>
    <t>Filtering parameters</t>
  </si>
  <si>
    <t>Def</t>
  </si>
  <si>
    <t>Hold</t>
  </si>
  <si>
    <t>Kurser</t>
  </si>
  <si>
    <t>________</t>
  </si>
  <si>
    <t>Adjunkt-vejledning</t>
  </si>
  <si>
    <t>Administration</t>
  </si>
  <si>
    <t>FS Programleder</t>
  </si>
  <si>
    <t>FS Studieleder</t>
  </si>
  <si>
    <t>Institut</t>
  </si>
  <si>
    <t>Notice: the variable 'grunddata' defines the data range</t>
  </si>
  <si>
    <t>School of ICT (SICT)</t>
  </si>
  <si>
    <t>Opgørelse</t>
  </si>
  <si>
    <t>Difference</t>
  </si>
  <si>
    <t>Foreslåede ændringer til rekvisitioner</t>
  </si>
  <si>
    <t>Kursusmoduler</t>
  </si>
  <si>
    <t>Projektmoduler</t>
  </si>
  <si>
    <t>I alt</t>
  </si>
  <si>
    <t>School of Engineering and Science  (SES)</t>
  </si>
  <si>
    <t>Jf. Rekvistion (ver. 1, 20/3-2014)</t>
  </si>
  <si>
    <t>School of Architecture and Planning  (ADP)</t>
  </si>
  <si>
    <t>Jf. rekvistion</t>
  </si>
  <si>
    <t>School of MS  (MS)</t>
  </si>
  <si>
    <t>Forskerskolen  (FS)</t>
  </si>
  <si>
    <t>Grand total</t>
  </si>
  <si>
    <t>Gentagelsestakst i pct. af grundtakst for første gennemløb</t>
  </si>
  <si>
    <t>Inkl. Omprøve af 24 studerende</t>
  </si>
  <si>
    <t>oa</t>
  </si>
  <si>
    <t>2 stud. Iflg MK/chp / 3 re-eksaminer jf. Rekv. -OA</t>
  </si>
  <si>
    <t>Inkl. Re-eksamen af 2 stud, se rekvisition</t>
  </si>
  <si>
    <t>Diplom Ingeniører - rpraktikkoordinering</t>
  </si>
  <si>
    <t>Inkl. Omprøve for 9 studerende</t>
  </si>
  <si>
    <t>Side</t>
  </si>
  <si>
    <t>Side 1</t>
  </si>
  <si>
    <t>Side 2</t>
  </si>
  <si>
    <t>OK</t>
  </si>
  <si>
    <t>OA: tilføjet 29 til re-eksamen</t>
  </si>
  <si>
    <t>INITIALER</t>
  </si>
  <si>
    <t>Spørgsmål</t>
  </si>
  <si>
    <t>Har PA deltaget i re-eksamen? Han var ikke noteret for det?</t>
  </si>
  <si>
    <t>Side 3</t>
  </si>
  <si>
    <t>Inkl. Timer til hjælpelærer /OA</t>
  </si>
  <si>
    <t>Side 4</t>
  </si>
  <si>
    <t>PDP7(3) AA9(5) VGIS9(1)  - jf HH's eksamensliste</t>
  </si>
  <si>
    <t>Side 5</t>
  </si>
  <si>
    <t>ÓA</t>
  </si>
  <si>
    <t>Mbi</t>
  </si>
  <si>
    <t>Jeg har ændret studentertal fra 31/36 til tallene fra rekvisitionen 58/63- Er det i overensstemmelse med virkligheden ?</t>
  </si>
  <si>
    <t>Side 6</t>
  </si>
  <si>
    <t>mangler</t>
  </si>
  <si>
    <t>Side 7</t>
  </si>
  <si>
    <t>Side 8</t>
  </si>
  <si>
    <t>ja</t>
  </si>
  <si>
    <t>Side 9</t>
  </si>
  <si>
    <t>Har der været hjælpelærer (der er rekvireret timer til  dette) ?</t>
  </si>
  <si>
    <t>Side 10</t>
  </si>
  <si>
    <t>Realtidsprogrammering</t>
  </si>
  <si>
    <t xml:space="preserve">2 kursusgange med projektstøttende undervisning </t>
  </si>
  <si>
    <t>Supplerende undervisning i Intro til Sand. og Stat.</t>
  </si>
  <si>
    <t>VGIS7(3)</t>
  </si>
  <si>
    <t>Undervisning og ekstra eksamen for kandidatstuderende, der ikke har bestået Intro til Sand. og Stat.</t>
  </si>
  <si>
    <t>Undervisning og ekstra eksamen for kandidatstuderende, der ikke har bestŒet Intro til Sand. og Stat.</t>
  </si>
  <si>
    <t>Projekt</t>
  </si>
  <si>
    <t>I ALT Kursus</t>
  </si>
  <si>
    <t>Fra Egon Mosby</t>
  </si>
  <si>
    <t>Side 12</t>
  </si>
  <si>
    <t>Admi</t>
  </si>
  <si>
    <t>martin møldrup / timerne for 6. og 7. sem. Gives først når de studerende afslutter.</t>
  </si>
  <si>
    <t>Side 11</t>
  </si>
  <si>
    <t>check HH</t>
  </si>
  <si>
    <t>check SUS</t>
  </si>
  <si>
    <t>vejledning</t>
  </si>
  <si>
    <t>OA: ændret til 2 timer per stud.</t>
  </si>
  <si>
    <t>Skal flyttes til I11 /OA</t>
  </si>
  <si>
    <t>samt 7 timer for reeksamen dvs 41 timer i alt/mk  / OA: jeg vil mene 36 + 6 = 42 (benytter 6 timer - da der gives 2 timer per stud)</t>
  </si>
  <si>
    <t xml:space="preserve">Share for censur giver 0,9. </t>
  </si>
  <si>
    <t>Jeg kan ikke gennemskue hvordan det kan blive 38 ECTS…</t>
  </si>
  <si>
    <t>Side 13</t>
  </si>
  <si>
    <t>Side 14</t>
  </si>
  <si>
    <t>Gymnasiebesøg</t>
  </si>
  <si>
    <t>Gymnasiebesøg, satellitprojekt</t>
  </si>
  <si>
    <t xml:space="preserve">Er dette korrekt (re rekv. Side 14)? </t>
  </si>
  <si>
    <t>Tværgående</t>
  </si>
  <si>
    <t xml:space="preserve">Reeksamen i projekt på PDP3
for 1 studerende </t>
  </si>
  <si>
    <t>Reeksamen ITCOM 4 kursus LA
og DM</t>
  </si>
  <si>
    <t>Reeksamen i projekt 1 ITCOM3 studerende</t>
  </si>
  <si>
    <t>Jf. Rekvistion (ver 5 14/2-2014)</t>
  </si>
  <si>
    <t>Ændringer</t>
  </si>
  <si>
    <t>I ALT Vejledn</t>
  </si>
  <si>
    <t>I ALT Adm</t>
  </si>
  <si>
    <t>1/05/2014-OA</t>
  </si>
  <si>
    <t>Et eller andet er forkert. LBL er ikke fra NetSec….</t>
  </si>
  <si>
    <t>Ikke rekvireret. Kurset startede med 2 studerende, som faldt fra. Der bør gives timer for forberedelse og de første forelæsninger /OA</t>
  </si>
  <si>
    <t>side</t>
  </si>
  <si>
    <t>Har vi noget fra PLAN på denne (OBS. Rekvisitioner skal gå via skoler, så måske SICT er involveret)</t>
  </si>
  <si>
    <t>Skal SICT ikke betale for ITCOM1 ?</t>
  </si>
  <si>
    <t>udgår</t>
  </si>
  <si>
    <t>ikke_i8</t>
  </si>
  <si>
    <t>Har vi noget på denne ?</t>
  </si>
  <si>
    <t>Manglende rekvistioner</t>
  </si>
  <si>
    <t>Sammenligning m. Rekv.</t>
  </si>
  <si>
    <t xml:space="preserve">Ikke redegjoprt for </t>
  </si>
  <si>
    <t>Dummy</t>
  </si>
  <si>
    <t>8 timer til I11</t>
  </si>
  <si>
    <t>Reeksamen i projekt på PDP3</t>
  </si>
  <si>
    <t>Er det korrekt at han laver et projekt på 16 ETCS??? (er checket - ok)</t>
  </si>
  <si>
    <t>Mangler der intern censur på 772?</t>
  </si>
  <si>
    <t>UDGÅR</t>
  </si>
  <si>
    <t>Udgår - der var ikke udpeget nogen!</t>
  </si>
  <si>
    <t>OA: holder mig til studentertallene fra rekvistionen. Disse er senest redigeret ifm re-eksamen. Formoder derfor at studentertallene er retvisende.</t>
  </si>
  <si>
    <t>Hvem var den lokale hjælpelærer?</t>
  </si>
  <si>
    <t>ingenhjælpelærer</t>
  </si>
  <si>
    <t>OA: antager af share skal være 0,5 - og ikke 0,4.c- OK</t>
  </si>
  <si>
    <t>Fall</t>
  </si>
  <si>
    <t>Spring</t>
  </si>
  <si>
    <t>Hours</t>
  </si>
  <si>
    <t>APNET</t>
  </si>
  <si>
    <t>MISP</t>
  </si>
  <si>
    <t>Netsec</t>
  </si>
  <si>
    <t>TPS</t>
  </si>
  <si>
    <t>2/5/2014-oa</t>
  </si>
  <si>
    <t>Teaching hours for Department of Electronic Systems</t>
  </si>
  <si>
    <t>Awaiting approval by schools !!!</t>
  </si>
  <si>
    <t>Gruppe gik i opløsning …. 20 timer som kompesantion</t>
  </si>
  <si>
    <t>Kan tælle os fremt til 20 stud …..</t>
  </si>
  <si>
    <t>SICT(100%)</t>
  </si>
  <si>
    <t>SICT rekvirerer 100% og får alle STÅ</t>
  </si>
  <si>
    <t>KV</t>
  </si>
  <si>
    <t>02/05/2014-OA</t>
  </si>
  <si>
    <t>Kursus for Ny-ansatte</t>
  </si>
  <si>
    <t>alle langt afgang // RETTET - 4x20 timer i E13 + 4x30 timer i F14 /hh+mbi</t>
  </si>
  <si>
    <t>ja // er med på rekv. Fra 14.5.2014 / mbi+hh</t>
  </si>
  <si>
    <t>JA // er med på rekv. 14.maj 2014 / mbi+hh</t>
  </si>
  <si>
    <t>JA / er med i rekv fra 14.maj 2014 / mbi+hh</t>
  </si>
  <si>
    <t>JA - er rekv. 14.maj 2014</t>
  </si>
  <si>
    <t>Ja - er rekv. 14.maj 2014</t>
  </si>
  <si>
    <t>incl. Re-exam 2 stud</t>
  </si>
  <si>
    <t>Diana meddeler 14.maj at alle timer er afregnet med I7 men at hun regner med at vi får timerne fra I7</t>
  </si>
  <si>
    <t>intern censur</t>
  </si>
  <si>
    <t>HH / MBI</t>
  </si>
  <si>
    <t>SES (26%) SICT (74%)</t>
  </si>
  <si>
    <t>adm</t>
  </si>
  <si>
    <t>Timetilpasning</t>
  </si>
  <si>
    <t>OA: 29/9-14: lagt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</si>
</sst>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rgb="FF000000"/>
      <name val="Calibri"/>
      <scheme val="minor"/>
    </font>
    <font>
      <b/>
      <sz val="18"/>
      <color rgb="FF000000"/>
      <name val="Calibri"/>
      <family val="2"/>
      <scheme val="minor"/>
    </font>
    <font>
      <b/>
      <sz val="24"/>
      <color theme="1"/>
      <name val="Calibri"/>
      <scheme val="minor"/>
    </font>
    <font>
      <b/>
      <sz val="11"/>
      <color rgb="FFFFFFFF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8"/>
      <color rgb="FFFF0000"/>
      <name val="Calibri"/>
      <scheme val="minor"/>
    </font>
    <font>
      <b/>
      <sz val="10"/>
      <color theme="1"/>
      <name val="Arial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scheme val="minor"/>
    </font>
    <font>
      <sz val="11"/>
      <color theme="3"/>
      <name val="Calibri"/>
      <scheme val="minor"/>
    </font>
    <font>
      <b/>
      <sz val="22"/>
      <color theme="1"/>
      <name val="Calibri"/>
      <scheme val="minor"/>
    </font>
    <font>
      <sz val="11"/>
      <color rgb="FF3366FF"/>
      <name val="Calibri"/>
      <scheme val="minor"/>
    </font>
    <font>
      <sz val="11"/>
      <color rgb="FF008000"/>
      <name val="Calibri"/>
      <scheme val="minor"/>
    </font>
    <font>
      <sz val="10"/>
      <color rgb="FF3366FF"/>
      <name val="Arial"/>
    </font>
    <font>
      <b/>
      <sz val="20"/>
      <color theme="1"/>
      <name val="Calibri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3366FF"/>
      <name val="Calibri"/>
      <family val="2"/>
      <scheme val="minor"/>
    </font>
    <font>
      <sz val="9"/>
      <color rgb="FF3366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24370F"/>
        <bgColor indexed="64"/>
      </patternFill>
    </fill>
    <fill>
      <patternFill patternType="solid">
        <fgColor rgb="FF24370F"/>
        <bgColor rgb="FF000000"/>
      </patternFill>
    </fill>
    <fill>
      <patternFill patternType="solid">
        <fgColor rgb="FFCEEA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95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0" xfId="1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9" fontId="1" fillId="0" borderId="0" xfId="1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9" fontId="2" fillId="2" borderId="1" xfId="1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vertical="center" wrapText="1"/>
    </xf>
    <xf numFmtId="9" fontId="7" fillId="0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/>
    <xf numFmtId="0" fontId="6" fillId="0" borderId="1" xfId="0" applyFont="1" applyFill="1" applyBorder="1"/>
    <xf numFmtId="0" fontId="1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2" fontId="6" fillId="0" borderId="1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 applyProtection="1">
      <alignment vertical="center" wrapText="1"/>
      <protection locked="0"/>
    </xf>
    <xf numFmtId="2" fontId="6" fillId="5" borderId="1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right" vertical="top" wrapText="1"/>
    </xf>
    <xf numFmtId="164" fontId="7" fillId="5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164" fontId="7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164" fontId="7" fillId="4" borderId="1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top" wrapText="1"/>
    </xf>
    <xf numFmtId="9" fontId="7" fillId="0" borderId="0" xfId="1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1" fillId="0" borderId="0" xfId="2"/>
    <xf numFmtId="0" fontId="2" fillId="2" borderId="1" xfId="2" applyFont="1" applyFill="1" applyBorder="1" applyAlignment="1" applyProtection="1">
      <alignment vertical="center" wrapText="1"/>
      <protection locked="0"/>
    </xf>
    <xf numFmtId="0" fontId="1" fillId="0" borderId="0" xfId="2" applyFont="1"/>
    <xf numFmtId="0" fontId="3" fillId="0" borderId="6" xfId="2" applyFont="1" applyBorder="1"/>
    <xf numFmtId="0" fontId="11" fillId="0" borderId="0" xfId="0" applyFont="1"/>
    <xf numFmtId="0" fontId="11" fillId="0" borderId="7" xfId="0" pivotButton="1" applyFont="1" applyBorder="1"/>
    <xf numFmtId="0" fontId="11" fillId="0" borderId="8" xfId="0" applyFont="1" applyBorder="1"/>
    <xf numFmtId="0" fontId="11" fillId="0" borderId="9" xfId="0" applyFont="1" applyBorder="1" applyAlignment="1">
      <alignment horizontal="left"/>
    </xf>
    <xf numFmtId="1" fontId="11" fillId="0" borderId="10" xfId="0" applyNumberFormat="1" applyFont="1" applyBorder="1"/>
    <xf numFmtId="0" fontId="11" fillId="0" borderId="11" xfId="0" applyFont="1" applyBorder="1" applyAlignment="1">
      <alignment horizontal="left"/>
    </xf>
    <xf numFmtId="1" fontId="11" fillId="0" borderId="12" xfId="0" applyNumberFormat="1" applyFont="1" applyBorder="1"/>
    <xf numFmtId="164" fontId="7" fillId="6" borderId="1" xfId="0" applyNumberFormat="1" applyFont="1" applyFill="1" applyBorder="1" applyAlignment="1">
      <alignment vertical="center" wrapText="1"/>
    </xf>
    <xf numFmtId="2" fontId="6" fillId="6" borderId="1" xfId="0" applyNumberFormat="1" applyFont="1" applyFill="1" applyBorder="1" applyAlignment="1">
      <alignment vertical="center" wrapText="1"/>
    </xf>
    <xf numFmtId="0" fontId="0" fillId="6" borderId="0" xfId="0" applyFill="1"/>
    <xf numFmtId="0" fontId="6" fillId="0" borderId="1" xfId="0" applyFont="1" applyBorder="1"/>
    <xf numFmtId="16" fontId="7" fillId="4" borderId="1" xfId="0" applyNumberFormat="1" applyFont="1" applyFill="1" applyBorder="1" applyAlignment="1">
      <alignment vertical="center" wrapText="1"/>
    </xf>
    <xf numFmtId="14" fontId="13" fillId="0" borderId="0" xfId="0" applyNumberFormat="1" applyFont="1"/>
    <xf numFmtId="164" fontId="0" fillId="0" borderId="0" xfId="0" applyNumberFormat="1"/>
    <xf numFmtId="164" fontId="13" fillId="0" borderId="0" xfId="0" applyNumberFormat="1" applyFont="1"/>
    <xf numFmtId="0" fontId="14" fillId="0" borderId="0" xfId="0" applyFont="1"/>
    <xf numFmtId="0" fontId="15" fillId="0" borderId="0" xfId="0" applyFont="1"/>
    <xf numFmtId="164" fontId="14" fillId="0" borderId="0" xfId="0" applyNumberFormat="1" applyFont="1"/>
    <xf numFmtId="0" fontId="16" fillId="0" borderId="0" xfId="0" applyFont="1"/>
    <xf numFmtId="14" fontId="4" fillId="0" borderId="0" xfId="0" applyNumberFormat="1" applyFont="1"/>
    <xf numFmtId="164" fontId="4" fillId="0" borderId="0" xfId="0" applyNumberFormat="1" applyFont="1"/>
    <xf numFmtId="0" fontId="17" fillId="0" borderId="0" xfId="0" applyFont="1"/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3" xfId="0" applyNumberFormat="1" applyFont="1" applyFill="1" applyBorder="1" applyAlignment="1" applyProtection="1">
      <alignment vertical="center" wrapText="1"/>
      <protection locked="0"/>
    </xf>
    <xf numFmtId="0" fontId="2" fillId="2" borderId="14" xfId="0" applyNumberFormat="1" applyFont="1" applyFill="1" applyBorder="1" applyAlignment="1" applyProtection="1">
      <alignment vertical="center" wrapText="1"/>
      <protection locked="0"/>
    </xf>
    <xf numFmtId="0" fontId="2" fillId="2" borderId="15" xfId="0" applyNumberFormat="1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vertical="center" wrapText="1"/>
      <protection locked="0"/>
    </xf>
    <xf numFmtId="0" fontId="3" fillId="0" borderId="17" xfId="0" applyFont="1" applyBorder="1"/>
    <xf numFmtId="0" fontId="0" fillId="7" borderId="18" xfId="0" quotePrefix="1" applyNumberFormat="1" applyFill="1" applyBorder="1"/>
    <xf numFmtId="0" fontId="0" fillId="7" borderId="19" xfId="0" applyNumberFormat="1" applyFill="1" applyBorder="1"/>
    <xf numFmtId="0" fontId="0" fillId="7" borderId="20" xfId="0" applyNumberFormat="1" applyFill="1" applyBorder="1"/>
    <xf numFmtId="0" fontId="0" fillId="8" borderId="21" xfId="0" applyFill="1" applyBorder="1"/>
    <xf numFmtId="0" fontId="0" fillId="7" borderId="22" xfId="0" applyFill="1" applyBorder="1"/>
    <xf numFmtId="0" fontId="0" fillId="7" borderId="1" xfId="0" applyNumberFormat="1" applyFill="1" applyBorder="1"/>
    <xf numFmtId="0" fontId="0" fillId="7" borderId="23" xfId="0" applyNumberFormat="1" applyFill="1" applyBorder="1"/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0" fillId="9" borderId="18" xfId="0" applyFill="1" applyBorder="1"/>
    <xf numFmtId="0" fontId="0" fillId="9" borderId="19" xfId="0" applyFill="1" applyBorder="1"/>
    <xf numFmtId="0" fontId="0" fillId="9" borderId="25" xfId="0" applyFill="1" applyBorder="1"/>
    <xf numFmtId="0" fontId="0" fillId="9" borderId="20" xfId="0" applyFill="1" applyBorder="1"/>
    <xf numFmtId="0" fontId="0" fillId="9" borderId="22" xfId="0" applyFill="1" applyBorder="1"/>
    <xf numFmtId="0" fontId="0" fillId="9" borderId="1" xfId="0" applyFill="1" applyBorder="1"/>
    <xf numFmtId="0" fontId="0" fillId="9" borderId="23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1" xfId="0" applyFill="1" applyBorder="1"/>
    <xf numFmtId="0" fontId="0" fillId="7" borderId="23" xfId="0" applyFill="1" applyBorder="1"/>
    <xf numFmtId="0" fontId="0" fillId="8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8" xfId="0" applyNumberFormat="1" applyFill="1" applyBorder="1"/>
    <xf numFmtId="0" fontId="0" fillId="7" borderId="29" xfId="0" applyFill="1" applyBorder="1"/>
    <xf numFmtId="0" fontId="18" fillId="3" borderId="7" xfId="0" applyFont="1" applyFill="1" applyBorder="1" applyAlignment="1" applyProtection="1">
      <alignment vertical="center" wrapText="1"/>
      <protection locked="0"/>
    </xf>
    <xf numFmtId="0" fontId="18" fillId="3" borderId="24" xfId="0" applyFont="1" applyFill="1" applyBorder="1" applyAlignment="1" applyProtection="1">
      <alignment vertical="center" wrapText="1"/>
      <protection locked="0"/>
    </xf>
    <xf numFmtId="0" fontId="18" fillId="3" borderId="13" xfId="0" applyFont="1" applyFill="1" applyBorder="1" applyAlignment="1" applyProtection="1">
      <alignment vertical="center" wrapText="1"/>
      <protection locked="0"/>
    </xf>
    <xf numFmtId="0" fontId="18" fillId="3" borderId="14" xfId="0" applyFont="1" applyFill="1" applyBorder="1" applyAlignment="1" applyProtection="1">
      <alignment vertical="center" wrapText="1"/>
      <protection locked="0"/>
    </xf>
    <xf numFmtId="0" fontId="18" fillId="3" borderId="15" xfId="0" applyFont="1" applyFill="1" applyBorder="1" applyAlignment="1" applyProtection="1">
      <alignment vertical="center" wrapText="1"/>
      <protection locked="0"/>
    </xf>
    <xf numFmtId="0" fontId="18" fillId="3" borderId="8" xfId="0" applyFont="1" applyFill="1" applyBorder="1" applyAlignment="1" applyProtection="1">
      <alignment vertical="center" wrapText="1"/>
      <protection locked="0"/>
    </xf>
    <xf numFmtId="0" fontId="3" fillId="0" borderId="21" xfId="0" applyFont="1" applyBorder="1"/>
    <xf numFmtId="0" fontId="0" fillId="9" borderId="30" xfId="0" applyFill="1" applyBorder="1"/>
    <xf numFmtId="0" fontId="0" fillId="9" borderId="25" xfId="0" applyNumberFormat="1" applyFill="1" applyBorder="1"/>
    <xf numFmtId="0" fontId="0" fillId="9" borderId="31" xfId="0" applyFill="1" applyBorder="1"/>
    <xf numFmtId="0" fontId="0" fillId="9" borderId="1" xfId="0" applyNumberFormat="1" applyFill="1" applyBorder="1"/>
    <xf numFmtId="0" fontId="0" fillId="9" borderId="28" xfId="0" applyFill="1" applyBorder="1"/>
    <xf numFmtId="0" fontId="0" fillId="9" borderId="29" xfId="0" applyFill="1" applyBorder="1"/>
    <xf numFmtId="0" fontId="3" fillId="0" borderId="32" xfId="0" applyFont="1" applyBorder="1"/>
    <xf numFmtId="0" fontId="0" fillId="0" borderId="32" xfId="0" applyBorder="1"/>
    <xf numFmtId="0" fontId="0" fillId="0" borderId="3" xfId="0" applyBorder="1"/>
    <xf numFmtId="0" fontId="0" fillId="10" borderId="3" xfId="0" applyFill="1" applyBorder="1"/>
    <xf numFmtId="0" fontId="0" fillId="0" borderId="0" xfId="0" applyBorder="1"/>
    <xf numFmtId="164" fontId="0" fillId="10" borderId="0" xfId="0" applyNumberFormat="1" applyFill="1" applyBorder="1"/>
    <xf numFmtId="164" fontId="0" fillId="0" borderId="0" xfId="0" applyNumberFormat="1" applyBorder="1"/>
    <xf numFmtId="0" fontId="0" fillId="0" borderId="33" xfId="0" applyBorder="1"/>
    <xf numFmtId="164" fontId="0" fillId="10" borderId="33" xfId="0" applyNumberFormat="1" applyFill="1" applyBorder="1"/>
    <xf numFmtId="164" fontId="0" fillId="0" borderId="33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164" fontId="3" fillId="10" borderId="6" xfId="0" applyNumberFormat="1" applyFont="1" applyFill="1" applyBorder="1"/>
    <xf numFmtId="0" fontId="0" fillId="0" borderId="6" xfId="0" applyBorder="1"/>
    <xf numFmtId="0" fontId="12" fillId="10" borderId="6" xfId="0" applyFont="1" applyFill="1" applyBorder="1"/>
    <xf numFmtId="164" fontId="12" fillId="10" borderId="6" xfId="0" applyNumberFormat="1" applyFont="1" applyFill="1" applyBorder="1"/>
    <xf numFmtId="9" fontId="0" fillId="0" borderId="0" xfId="0" applyNumberFormat="1"/>
    <xf numFmtId="0" fontId="24" fillId="4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4" fillId="4" borderId="1" xfId="0" applyFont="1" applyFill="1" applyBorder="1"/>
    <xf numFmtId="0" fontId="24" fillId="4" borderId="0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ill="1" applyBorder="1"/>
    <xf numFmtId="0" fontId="0" fillId="7" borderId="35" xfId="0" applyFill="1" applyBorder="1"/>
    <xf numFmtId="0" fontId="0" fillId="7" borderId="36" xfId="0" applyFill="1" applyBorder="1"/>
    <xf numFmtId="0" fontId="0" fillId="7" borderId="37" xfId="0" applyFill="1" applyBorder="1"/>
    <xf numFmtId="0" fontId="3" fillId="6" borderId="0" xfId="0" applyFont="1" applyFill="1"/>
    <xf numFmtId="9" fontId="7" fillId="0" borderId="1" xfId="0" applyNumberFormat="1" applyFont="1" applyBorder="1" applyAlignment="1">
      <alignment vertical="center" wrapText="1"/>
    </xf>
    <xf numFmtId="0" fontId="0" fillId="11" borderId="0" xfId="0" applyFill="1"/>
    <xf numFmtId="0" fontId="28" fillId="0" borderId="0" xfId="0" applyFont="1"/>
    <xf numFmtId="0" fontId="29" fillId="0" borderId="0" xfId="0" applyFont="1"/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0" fillId="0" borderId="3" xfId="0" applyFill="1" applyBorder="1"/>
    <xf numFmtId="0" fontId="0" fillId="0" borderId="0" xfId="0" applyFill="1"/>
    <xf numFmtId="1" fontId="30" fillId="12" borderId="0" xfId="0" applyNumberFormat="1" applyFont="1" applyFill="1"/>
    <xf numFmtId="0" fontId="31" fillId="0" borderId="0" xfId="0" applyFont="1"/>
    <xf numFmtId="0" fontId="32" fillId="0" borderId="0" xfId="0" applyFont="1"/>
    <xf numFmtId="164" fontId="33" fillId="0" borderId="34" xfId="0" applyNumberFormat="1" applyFont="1" applyFill="1" applyBorder="1" applyAlignment="1">
      <alignment vertical="center" wrapText="1"/>
    </xf>
    <xf numFmtId="0" fontId="31" fillId="0" borderId="0" xfId="0" applyFont="1" applyFill="1"/>
    <xf numFmtId="2" fontId="6" fillId="13" borderId="1" xfId="0" applyNumberFormat="1" applyFont="1" applyFill="1" applyBorder="1" applyAlignment="1">
      <alignment vertical="center" wrapText="1"/>
    </xf>
    <xf numFmtId="2" fontId="6" fillId="13" borderId="0" xfId="0" applyNumberFormat="1" applyFont="1" applyFill="1" applyBorder="1" applyAlignment="1">
      <alignment vertical="center" wrapText="1"/>
    </xf>
    <xf numFmtId="0" fontId="0" fillId="0" borderId="38" xfId="0" applyFont="1" applyFill="1" applyBorder="1"/>
    <xf numFmtId="0" fontId="3" fillId="5" borderId="38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0" fillId="0" borderId="40" xfId="0" applyFont="1" applyFill="1" applyBorder="1"/>
    <xf numFmtId="0" fontId="0" fillId="0" borderId="41" xfId="0" applyFont="1" applyFill="1" applyBorder="1"/>
    <xf numFmtId="9" fontId="0" fillId="0" borderId="42" xfId="1" applyNumberFormat="1" applyFont="1" applyFill="1" applyBorder="1"/>
    <xf numFmtId="0" fontId="0" fillId="0" borderId="43" xfId="0" applyFont="1" applyFill="1" applyBorder="1"/>
    <xf numFmtId="9" fontId="0" fillId="0" borderId="44" xfId="1" applyNumberFormat="1" applyFont="1" applyFill="1" applyBorder="1"/>
    <xf numFmtId="0" fontId="0" fillId="0" borderId="45" xfId="0" applyFont="1" applyFill="1" applyBorder="1"/>
    <xf numFmtId="0" fontId="0" fillId="0" borderId="46" xfId="0" applyFont="1" applyFill="1" applyBorder="1"/>
    <xf numFmtId="9" fontId="0" fillId="0" borderId="47" xfId="1" applyNumberFormat="1" applyFont="1" applyFill="1" applyBorder="1"/>
    <xf numFmtId="0" fontId="3" fillId="5" borderId="40" xfId="0" applyFont="1" applyFill="1" applyBorder="1"/>
    <xf numFmtId="0" fontId="3" fillId="5" borderId="42" xfId="0" applyFont="1" applyFill="1" applyBorder="1"/>
    <xf numFmtId="0" fontId="3" fillId="0" borderId="43" xfId="0" applyFont="1" applyFill="1" applyBorder="1"/>
    <xf numFmtId="1" fontId="0" fillId="0" borderId="40" xfId="0" applyNumberFormat="1" applyFont="1" applyFill="1" applyBorder="1"/>
    <xf numFmtId="1" fontId="0" fillId="0" borderId="43" xfId="0" applyNumberFormat="1" applyFont="1" applyFill="1" applyBorder="1"/>
    <xf numFmtId="1" fontId="0" fillId="0" borderId="45" xfId="0" applyNumberFormat="1" applyFont="1" applyFill="1" applyBorder="1"/>
    <xf numFmtId="1" fontId="3" fillId="0" borderId="45" xfId="0" applyNumberFormat="1" applyFont="1" applyFill="1" applyBorder="1"/>
    <xf numFmtId="9" fontId="3" fillId="0" borderId="47" xfId="1" applyNumberFormat="1" applyFont="1" applyFill="1" applyBorder="1"/>
    <xf numFmtId="0" fontId="3" fillId="0" borderId="45" xfId="0" applyFont="1" applyFill="1" applyBorder="1"/>
    <xf numFmtId="0" fontId="34" fillId="0" borderId="0" xfId="0" applyFont="1"/>
    <xf numFmtId="0" fontId="3" fillId="0" borderId="40" xfId="0" applyFont="1" applyFill="1" applyBorder="1"/>
    <xf numFmtId="0" fontId="3" fillId="0" borderId="43" xfId="0" applyFont="1" applyFill="1" applyBorder="1" applyAlignment="1">
      <alignment horizontal="right"/>
    </xf>
    <xf numFmtId="0" fontId="3" fillId="0" borderId="44" xfId="0" applyFont="1" applyFill="1" applyBorder="1" applyAlignment="1">
      <alignment horizontal="right"/>
    </xf>
    <xf numFmtId="0" fontId="3" fillId="0" borderId="38" xfId="0" applyFont="1" applyFill="1" applyBorder="1" applyAlignment="1">
      <alignment horizontal="right"/>
    </xf>
    <xf numFmtId="0" fontId="23" fillId="0" borderId="0" xfId="0" applyFont="1" applyFill="1"/>
    <xf numFmtId="0" fontId="2" fillId="0" borderId="0" xfId="0" applyFont="1" applyFill="1" applyBorder="1" applyAlignment="1" applyProtection="1">
      <alignment vertical="center" wrapText="1"/>
      <protection locked="0"/>
    </xf>
    <xf numFmtId="164" fontId="0" fillId="0" borderId="0" xfId="0" applyNumberFormat="1" applyFill="1" applyBorder="1"/>
    <xf numFmtId="0" fontId="6" fillId="0" borderId="0" xfId="0" applyFont="1" applyFill="1" applyBorder="1" applyAlignment="1" applyProtection="1">
      <alignment vertical="center" wrapText="1"/>
      <protection locked="0"/>
    </xf>
    <xf numFmtId="10" fontId="0" fillId="0" borderId="0" xfId="1" applyNumberFormat="1" applyFont="1"/>
    <xf numFmtId="0" fontId="2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51" xfId="0" applyBorder="1"/>
    <xf numFmtId="0" fontId="0" fillId="0" borderId="52" xfId="0" applyBorder="1"/>
    <xf numFmtId="0" fontId="0" fillId="14" borderId="49" xfId="0" applyFill="1" applyBorder="1"/>
    <xf numFmtId="0" fontId="0" fillId="14" borderId="32" xfId="0" applyFill="1" applyBorder="1"/>
    <xf numFmtId="0" fontId="0" fillId="14" borderId="50" xfId="0" applyFill="1" applyBorder="1"/>
    <xf numFmtId="0" fontId="3" fillId="14" borderId="2" xfId="0" applyFont="1" applyFill="1" applyBorder="1"/>
    <xf numFmtId="0" fontId="3" fillId="14" borderId="3" xfId="0" applyFont="1" applyFill="1" applyBorder="1"/>
    <xf numFmtId="0" fontId="3" fillId="14" borderId="4" xfId="0" applyFont="1" applyFill="1" applyBorder="1"/>
    <xf numFmtId="2" fontId="0" fillId="0" borderId="33" xfId="0" applyNumberFormat="1" applyBorder="1"/>
    <xf numFmtId="0" fontId="3" fillId="0" borderId="34" xfId="0" applyFont="1" applyBorder="1"/>
    <xf numFmtId="0" fontId="3" fillId="14" borderId="49" xfId="0" applyFont="1" applyFill="1" applyBorder="1"/>
    <xf numFmtId="0" fontId="0" fillId="0" borderId="5" xfId="0" applyBorder="1"/>
    <xf numFmtId="0" fontId="35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9" fontId="4" fillId="0" borderId="0" xfId="1" applyFont="1" applyAlignment="1">
      <alignment vertical="center" wrapText="1"/>
    </xf>
    <xf numFmtId="0" fontId="3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1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9" fontId="4" fillId="0" borderId="0" xfId="1" applyFont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vertical="center" wrapText="1"/>
      <protection locked="0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 applyProtection="1">
      <alignment horizontal="left" vertical="center" wrapText="1"/>
      <protection locked="0"/>
    </xf>
    <xf numFmtId="9" fontId="38" fillId="2" borderId="1" xfId="1" applyFont="1" applyFill="1" applyBorder="1" applyAlignment="1" applyProtection="1">
      <alignment vertical="center" wrapText="1"/>
      <protection locked="0"/>
    </xf>
    <xf numFmtId="2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39" fillId="0" borderId="0" xfId="0" applyFont="1"/>
    <xf numFmtId="0" fontId="40" fillId="0" borderId="0" xfId="0" applyFont="1"/>
    <xf numFmtId="2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2" fontId="38" fillId="2" borderId="1" xfId="0" applyNumberFormat="1" applyFont="1" applyFill="1" applyBorder="1" applyAlignment="1" applyProtection="1">
      <alignment vertical="center" wrapText="1"/>
      <protection locked="0"/>
    </xf>
    <xf numFmtId="164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1" fillId="3" borderId="1" xfId="0" applyFont="1" applyFill="1" applyBorder="1" applyAlignment="1" applyProtection="1">
      <alignment horizontal="left" vertical="center" wrapText="1"/>
      <protection locked="0"/>
    </xf>
    <xf numFmtId="0" fontId="38" fillId="2" borderId="5" xfId="0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 applyProtection="1">
      <alignment vertical="center" wrapText="1"/>
      <protection locked="0"/>
    </xf>
    <xf numFmtId="0" fontId="42" fillId="4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0" fontId="43" fillId="4" borderId="1" xfId="0" applyFont="1" applyFill="1" applyBorder="1" applyAlignment="1">
      <alignment vertical="center" wrapText="1"/>
    </xf>
    <xf numFmtId="0" fontId="43" fillId="4" borderId="1" xfId="0" applyFont="1" applyFill="1" applyBorder="1" applyAlignment="1" applyProtection="1">
      <alignment horizontal="left" vertical="top" wrapText="1"/>
      <protection locked="0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left" vertical="top" wrapText="1"/>
    </xf>
    <xf numFmtId="164" fontId="44" fillId="0" borderId="1" xfId="0" applyNumberFormat="1" applyFont="1" applyFill="1" applyBorder="1" applyAlignment="1">
      <alignment vertical="center" wrapText="1"/>
    </xf>
    <xf numFmtId="9" fontId="44" fillId="0" borderId="1" xfId="1" applyFont="1" applyFill="1" applyBorder="1" applyAlignment="1">
      <alignment vertical="center" wrapText="1"/>
    </xf>
    <xf numFmtId="0" fontId="44" fillId="4" borderId="1" xfId="0" applyFont="1" applyFill="1" applyBorder="1" applyAlignment="1">
      <alignment horizontal="left" vertical="center" wrapText="1"/>
    </xf>
    <xf numFmtId="2" fontId="43" fillId="0" borderId="1" xfId="0" applyNumberFormat="1" applyFont="1" applyFill="1" applyBorder="1" applyAlignment="1">
      <alignment vertical="center" wrapText="1"/>
    </xf>
    <xf numFmtId="164" fontId="43" fillId="4" borderId="1" xfId="0" applyNumberFormat="1" applyFont="1" applyFill="1" applyBorder="1" applyAlignment="1">
      <alignment vertical="center" wrapText="1"/>
    </xf>
    <xf numFmtId="0" fontId="45" fillId="0" borderId="0" xfId="0" applyFont="1"/>
    <xf numFmtId="0" fontId="44" fillId="4" borderId="1" xfId="0" applyFont="1" applyFill="1" applyBorder="1" applyAlignment="1">
      <alignment vertical="center" wrapText="1"/>
    </xf>
    <xf numFmtId="0" fontId="43" fillId="0" borderId="1" xfId="0" applyFont="1" applyFill="1" applyBorder="1" applyAlignment="1" applyProtection="1">
      <alignment vertical="center" wrapText="1"/>
      <protection locked="0"/>
    </xf>
    <xf numFmtId="0" fontId="43" fillId="4" borderId="1" xfId="0" applyFont="1" applyFill="1" applyBorder="1" applyAlignment="1">
      <alignment horizontal="left" vertical="center" wrapText="1"/>
    </xf>
    <xf numFmtId="0" fontId="44" fillId="4" borderId="1" xfId="0" applyFont="1" applyFill="1" applyBorder="1" applyAlignment="1" applyProtection="1">
      <alignment vertical="center" wrapText="1"/>
      <protection locked="0"/>
    </xf>
    <xf numFmtId="2" fontId="43" fillId="0" borderId="1" xfId="0" applyNumberFormat="1" applyFont="1" applyFill="1" applyBorder="1" applyAlignment="1">
      <alignment horizontal="right" vertical="center" wrapText="1"/>
    </xf>
    <xf numFmtId="164" fontId="43" fillId="4" borderId="1" xfId="0" applyNumberFormat="1" applyFont="1" applyFill="1" applyBorder="1" applyAlignment="1">
      <alignment horizontal="right" vertical="center" wrapText="1"/>
    </xf>
    <xf numFmtId="164" fontId="43" fillId="4" borderId="5" xfId="0" applyNumberFormat="1" applyFont="1" applyFill="1" applyBorder="1" applyAlignment="1">
      <alignment vertical="center" wrapText="1"/>
    </xf>
    <xf numFmtId="2" fontId="43" fillId="5" borderId="1" xfId="0" applyNumberFormat="1" applyFont="1" applyFill="1" applyBorder="1" applyAlignment="1">
      <alignment vertical="center" wrapText="1"/>
    </xf>
    <xf numFmtId="164" fontId="43" fillId="4" borderId="34" xfId="0" applyNumberFormat="1" applyFont="1" applyFill="1" applyBorder="1" applyAlignment="1">
      <alignment vertical="center" wrapText="1"/>
    </xf>
    <xf numFmtId="164" fontId="43" fillId="4" borderId="0" xfId="0" applyNumberFormat="1" applyFont="1" applyFill="1" applyBorder="1" applyAlignment="1">
      <alignment vertical="center" wrapText="1"/>
    </xf>
    <xf numFmtId="0" fontId="4" fillId="0" borderId="34" xfId="0" applyFont="1" applyBorder="1"/>
    <xf numFmtId="164" fontId="43" fillId="4" borderId="1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Border="1" applyAlignment="1">
      <alignment vertical="center" wrapText="1"/>
    </xf>
    <xf numFmtId="164" fontId="44" fillId="5" borderId="1" xfId="0" applyNumberFormat="1" applyFont="1" applyFill="1" applyBorder="1" applyAlignment="1">
      <alignment vertical="center" wrapText="1"/>
    </xf>
    <xf numFmtId="0" fontId="38" fillId="2" borderId="0" xfId="0" applyFont="1" applyFill="1" applyBorder="1" applyAlignment="1" applyProtection="1">
      <alignment vertical="center" wrapText="1"/>
      <protection locked="0"/>
    </xf>
    <xf numFmtId="0" fontId="38" fillId="2" borderId="2" xfId="0" applyFont="1" applyFill="1" applyBorder="1" applyAlignment="1" applyProtection="1">
      <alignment horizontal="center" vertical="center" wrapText="1"/>
      <protection locked="0"/>
    </xf>
    <xf numFmtId="0" fontId="38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8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/>
  </cellXfs>
  <cellStyles count="71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Normal" xfId="0" builtinId="0"/>
    <cellStyle name="Normal 2" xfId="2"/>
    <cellStyle name="Percent" xfId="1" builtinId="5"/>
  </cellStyles>
  <dxfs count="147">
    <dxf>
      <font>
        <sz val="16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theme="4" tint="0.79998168889431442"/>
          <bgColor rgb="FFFFFF00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bgColor rgb="FFFFFF00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theme="4" tint="0.79998168889431442"/>
          <bgColor rgb="FFFFFF00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rgb="FFFFFF00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theme="4" tint="0.79998168889431442"/>
          <bgColor rgb="FFFFFF00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bgColor rgb="FFFFFF00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rgb="FFFFFF00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none">
          <bgColor rgb="FFFFFF00"/>
        </patternFill>
      </fill>
    </dxf>
    <dxf>
      <border outline="0">
        <bottom style="thin">
          <color theme="4" tint="0.39997558519241921"/>
        </bottom>
      </border>
    </dxf>
    <dxf>
      <fill>
        <patternFill patternType="none"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48</xdr:row>
      <xdr:rowOff>158750</xdr:rowOff>
    </xdr:from>
    <xdr:to>
      <xdr:col>2</xdr:col>
      <xdr:colOff>1704974</xdr:colOff>
      <xdr:row>52</xdr:row>
      <xdr:rowOff>0</xdr:rowOff>
    </xdr:to>
    <xdr:sp macro="" textlink="">
      <xdr:nvSpPr>
        <xdr:cNvPr id="2" name="TextBox 1"/>
        <xdr:cNvSpPr txBox="1"/>
      </xdr:nvSpPr>
      <xdr:spPr>
        <a:xfrm>
          <a:off x="38099" y="9255125"/>
          <a:ext cx="3533775" cy="565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Studentertal jf. SICT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rekvisition Version 5, 14/2-2014</a:t>
          </a:r>
          <a:endParaRPr lang="da-DK" sz="16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5</xdr:col>
      <xdr:colOff>838200</xdr:colOff>
      <xdr:row>7</xdr:row>
      <xdr:rowOff>25400</xdr:rowOff>
    </xdr:to>
    <xdr:sp macro="" textlink="">
      <xdr:nvSpPr>
        <xdr:cNvPr id="2" name="TextBox 1"/>
        <xdr:cNvSpPr txBox="1"/>
      </xdr:nvSpPr>
      <xdr:spPr>
        <a:xfrm>
          <a:off x="914400" y="0"/>
          <a:ext cx="43053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Opgørelse over ændringer til rekvistion.</a:t>
          </a:r>
          <a:r>
            <a:rPr lang="en-US" sz="1100" baseline="0"/>
            <a:t> </a:t>
          </a:r>
        </a:p>
        <a:p>
          <a:endParaRPr lang="en-US" sz="1100" baseline="0"/>
        </a:p>
        <a:p>
          <a:r>
            <a:rPr lang="en-US" sz="1100" baseline="0"/>
            <a:t>Total angiver angiver de rekvirerede timer inkl. forslag til ændringer.</a:t>
          </a:r>
        </a:p>
        <a:p>
          <a:endParaRPr lang="en-US" sz="1100" baseline="0"/>
        </a:p>
        <a:p>
          <a:r>
            <a:rPr lang="en-US" sz="1100" baseline="0"/>
            <a:t>Ændringer angiver ændringens størrelse i timer.</a:t>
          </a:r>
        </a:p>
        <a:p>
          <a:endParaRPr lang="en-US" sz="1100" baseline="0"/>
        </a:p>
        <a:p>
          <a:r>
            <a:rPr lang="en-US" sz="1100" baseline="0"/>
            <a:t>Ændringer er angivet på separat oversig over rekvisitioner. /OA 2-5-2014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3</xdr:row>
      <xdr:rowOff>114300</xdr:rowOff>
    </xdr:from>
    <xdr:to>
      <xdr:col>11</xdr:col>
      <xdr:colOff>635000</xdr:colOff>
      <xdr:row>5</xdr:row>
      <xdr:rowOff>152400</xdr:rowOff>
    </xdr:to>
    <xdr:sp macro="" textlink="">
      <xdr:nvSpPr>
        <xdr:cNvPr id="2" name="TextBox 1"/>
        <xdr:cNvSpPr txBox="1"/>
      </xdr:nvSpPr>
      <xdr:spPr>
        <a:xfrm>
          <a:off x="4978400" y="647700"/>
          <a:ext cx="4737100" cy="39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Skal opdateres manuelt 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/Library/Application%20Support/Microsoft/Office/Office%202011%20AutoRecovery/Teaching_fall_2013_ver2603_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/Library/Caches/TemporaryItems/Outlook%20Temp/I8_F12_20111124_MIS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8_F12_20111124-aut-f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8_F12_20111124_TP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/Library/Application%20Support/Microsoft/Office/Office%202011%20AutoRecovery/Teaching_fall_2013_0404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/Library/Caches/TemporaryItems/Outlook%20Temp/I8_F12_20111124_AP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 tal"/>
      <sheetName val="Normer"/>
      <sheetName val="Timer pr. sekt og underviser"/>
      <sheetName val="Grunddata"/>
      <sheetName val="Sheet1"/>
      <sheetName val="Studerende"/>
      <sheetName val="Kursusmoduler"/>
      <sheetName val="K-data"/>
      <sheetName val="Projektmoduler"/>
      <sheetName val="P-data"/>
      <sheetName val="Projektmoduler (stor)"/>
      <sheetName val="Administration"/>
      <sheetName val="Rekvisition"/>
      <sheetName val="Jobs"/>
      <sheetName val="Oversigt"/>
      <sheetName val="Uddannelser"/>
      <sheetName val="Medarbejdere"/>
      <sheetName val="Definitioner"/>
      <sheetName val="K-rekv."/>
      <sheetName val="P-rekv.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r pr. sekt og undervise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r pr. sekt og underviser"/>
      <sheetName val="Grunddata"/>
      <sheetName val="Stud tal"/>
      <sheetName val="Norme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r pr. sekt og underviser"/>
      <sheetName val="Grunddata"/>
      <sheetName val="Stud tal"/>
      <sheetName val="Normer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r pr. sekt og underviser"/>
      <sheetName val="Grunddata"/>
      <sheetName val="Stud tal"/>
      <sheetName val="Normer"/>
    </sheetNames>
    <sheetDataSet>
      <sheetData sheetId="0"/>
      <sheetData sheetId="1"/>
      <sheetData sheetId="2"/>
      <sheetData sheetId="3">
        <row r="5">
          <cell r="B5">
            <v>150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 tal"/>
      <sheetName val="Timer pr. sekt og underviser"/>
      <sheetName val="Grunddata"/>
      <sheetName val="Normer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Eva Hansen" refreshedDate="41912.619652893518" missingItemsLimit="0" createdVersion="4" refreshedVersion="4" minRefreshableVersion="3" recordCount="541">
  <cacheSource type="worksheet">
    <worksheetSource name="gdata"/>
  </cacheSource>
  <cacheFields count="37">
    <cacheField name="År/se-mester" numFmtId="0">
      <sharedItems/>
    </cacheField>
    <cacheField name="Type" numFmtId="0">
      <sharedItems/>
    </cacheField>
    <cacheField name="Sem" numFmtId="0">
      <sharedItems containsBlank="1" containsMixedTypes="1" containsNumber="1" containsInteger="1" minValue="1" maxValue="10" count="13">
        <s v="adm"/>
        <n v="7"/>
        <n v="9"/>
        <n v="5"/>
        <s v="Diplom"/>
        <m/>
        <n v="3"/>
        <n v="6"/>
        <n v="1"/>
        <n v="8"/>
        <n v="4"/>
        <s v=" "/>
        <n v="10"/>
      </sharedItems>
    </cacheField>
    <cacheField name="Kursusmodul" numFmtId="0">
      <sharedItems count="125">
        <s v="Timetilpasning"/>
        <s v="User experience design for multi-modal interaction"/>
        <s v="Stochastic Processes"/>
        <s v="Antennas and propagation"/>
        <s v="Multi agent radio communication"/>
        <s v="VGIS9"/>
        <s v="WCS9"/>
        <s v="Machine Learning"/>
        <s v="Semesterkoordinator"/>
        <s v="VGIS7"/>
        <s v="WCS7"/>
        <s v="Wireless PHY/MAC Fundamentals"/>
        <s v="Elektronik og måleteknik"/>
        <s v="Anvendt eksperimentalpsykologi og psykofysik"/>
        <s v="Cognitive Radio Techniques and Aspects"/>
        <s v="ICTE9"/>
        <s v="Diplom Ingeniører"/>
        <s v="Andet"/>
        <s v="Evaluering af int. Ansøgninger"/>
        <s v="Kursus"/>
        <s v="PDP3"/>
        <s v="PDP5"/>
        <s v="PDP7"/>
        <s v="PDP9"/>
        <s v="Telemedicine Techniques and Aspects"/>
        <s v="Diplom Ingeniører - rpraktikkoordinering"/>
        <s v="PDP10"/>
        <s v="Vejledning CA9"/>
        <s v="CA9"/>
        <s v="Basal elektronik"/>
        <s v="EIT1"/>
        <s v="ITC1"/>
        <s v="PV-kursus Bait&amp;Inf"/>
        <s v="LaTeX"/>
        <s v="PDP1"/>
        <s v="RobotC"/>
        <s v="Analogue Circuit Design"/>
        <s v="Calculus Within Electronics 1"/>
        <s v="EIT3"/>
        <s v="Electro Physics"/>
        <s v="Embedded Systems - Architecture and Software"/>
        <s v="ITC3"/>
        <s v="Fundamentals of Acoustics and Electro-Acoustics"/>
        <s v="Array and sensor signal processing"/>
        <s v="WCS9 (ELITE)"/>
        <s v="SN-formand"/>
        <s v="Imperativ programmering"/>
        <s v="Linear Circuits"/>
        <s v="PCB-design og -fabrikation"/>
        <s v="AA7"/>
        <s v="Optimization Methods"/>
        <s v="SPC7"/>
        <s v="AA9"/>
        <s v="Architectural Acoustics and Environmental Noise"/>
        <s v="Dataopsamling og procesregulering"/>
        <s v="SPC9"/>
        <s v="Introduktion til PDP"/>
        <s v="WCS10 (ELITE)"/>
        <s v="Modellering og regulering"/>
        <s v="MATEK1"/>
        <s v="Matematisk modellering og simulering af teknologiske systemer 1"/>
        <s v="Vejledning EIT5"/>
        <s v="Communication Networks and Ambient Intelligence"/>
        <s v="Distributed Real Time Systems"/>
        <s v="PV-kursus Dat&amp;Sw"/>
        <s v="Tekno-antro"/>
        <s v="Værkstedskursus"/>
        <s v="Kommunikation i elektroniske systemer"/>
        <s v="Netværksteknologier og distribuerede systemer"/>
        <s v="Signal Processing"/>
        <s v="Multivariable Control"/>
        <s v="Non-linear control systems"/>
        <s v="Systems of systems/complex systems"/>
        <s v="Adjunkt - kursus &amp; vejl"/>
        <s v="FS studieleder"/>
        <s v="PV-kursus Medialogi"/>
        <s v="Problem Based Learning"/>
        <s v="Problem Baseret læring i videnskab, teknologi og samfund (POBL)"/>
        <s v="Campuskoordinering"/>
        <s v="Scientific Communication"/>
        <s v="Platforms and methods for multi modal system architectures"/>
        <s v="ICTE7"/>
        <s v="OOAD, test og verifikation"/>
        <s v="CA7"/>
        <s v="NDS7"/>
        <s v="NDS9"/>
        <s v="Vejledning ITC5"/>
        <s v="Vejledning CA7"/>
        <s v="Vejledning NDS7"/>
        <s v="Imperative Programmering"/>
        <s v="Fuzzy Logic"/>
        <s v="Algorithm &amp; Data Structures"/>
        <s v="State-of-the-art within intelligent information systems"/>
        <s v="Operatiing Systems and network data communication"/>
        <s v="ED5"/>
        <s v="IIS9"/>
        <s v="Communication and Broadcast Networks"/>
        <s v="Computer Networks and the Internet"/>
        <s v="Content and Media Management"/>
        <s v="Creativity and ICT design"/>
        <s v="Introduction to Economics"/>
        <s v="Databases"/>
        <s v="Development of Mobile Applications"/>
        <s v="Distributed Systems"/>
        <s v="Entrepreneurship, Innovation and Business Models"/>
        <s v="Governance of ICT Infrastructures"/>
        <s v="Green ICT"/>
        <s v="Internet Technologies and Service Architectures"/>
        <s v="IT in Distributed Organizations"/>
        <s v="Network and Application Security"/>
        <s v="Object-Oriented Programming 1"/>
        <s v="POPBL and scientific methods"/>
        <s v="HUM IT"/>
        <s v="ICTE8"/>
        <s v="ITCOM1"/>
        <s v="ITCOM3"/>
        <s v="ITCOM5"/>
        <s v="SBI"/>
        <s v="MED"/>
        <s v="ICTE10"/>
        <s v="ITCOM6"/>
        <s v="Realtidsprogrammering"/>
        <s v="Supplerende undervisning i Intro til Sand. og Stat."/>
        <s v="Gymnasiebesøg"/>
        <s v="Reeksamen i projekt på PDP3"/>
      </sharedItems>
    </cacheField>
    <cacheField name="Campus" numFmtId="0">
      <sharedItems containsBlank="1"/>
    </cacheField>
    <cacheField name="ECTS" numFmtId="0">
      <sharedItems containsBlank="1" containsMixedTypes="1" containsNumber="1" minValue="0.2" maxValue="56"/>
    </cacheField>
    <cacheField name="Stud." numFmtId="0">
      <sharedItems containsBlank="1" containsMixedTypes="1" containsNumber="1" containsInteger="1" minValue="0" maxValue="197"/>
    </cacheField>
    <cacheField name="Opgave" numFmtId="0">
      <sharedItems count="39">
        <s v="Administration"/>
        <s v="Ansvarlig underviser"/>
        <s v="Eksaminator"/>
        <s v="Projektvejledning"/>
        <s v="Intern censur"/>
        <s v="Intern censor"/>
        <s v="Vision, Graphics and Interactive Systems"/>
        <s v="Wireless Communication Systems"/>
        <s v="Sommerskole koordinering"/>
        <s v="Sommerskole (PBL-kursus)"/>
        <s v="Evaluering af int. Ansøgninger"/>
        <s v="SEMCON"/>
        <s v="Sommerskole (MPP) "/>
        <s v="Sommerskole (MISP) "/>
        <s v="Produkt- og designpsykologi"/>
        <s v="Innovative Communication Technology and Entrepreneurship"/>
        <s v="Internetteknologier og computersystemer (ICTE9)"/>
        <s v="diplom praktik koordinering"/>
        <s v="Hjælpelærer"/>
        <s v="Acoustics and Audio Technology"/>
        <s v="SN-formand"/>
        <s v="Elektronik og IT"/>
        <s v="Internetteknologier og computersystemer"/>
        <s v="Signal Processing and Computing"/>
        <s v="Phd-kursus"/>
        <s v="Assisterende underviser"/>
        <s v="Diplom-kursus"/>
        <s v="Supplerende"/>
        <s v="Adjunkt - kursus &amp; vejl"/>
        <s v="FS programleder"/>
        <s v="FS studieleder"/>
        <s v="Campuskoordinering"/>
        <s v="Control and Automation"/>
        <s v="Networks and Distributed Systems"/>
        <s v="Koordinering"/>
        <s v="IT, Communication and New Media"/>
        <s v="ICTE"/>
        <s v="Andet"/>
        <s v="Tværgående"/>
      </sharedItems>
    </cacheField>
    <cacheField name="Timer pr. kursus/aktivitet" numFmtId="0">
      <sharedItems containsString="0" containsBlank="1" containsNumber="1" minValue="0" maxValue="945"/>
    </cacheField>
    <cacheField name="UV-form" numFmtId="0">
      <sharedItems containsBlank="1" containsMixedTypes="1" containsNumber="1" minValue="4" maxValue="675"/>
    </cacheField>
    <cacheField name="Hold" numFmtId="0">
      <sharedItems containsBlank="1"/>
    </cacheField>
    <cacheField name="SICT" numFmtId="9">
      <sharedItems containsSemiMixedTypes="0" containsString="0" containsNumber="1" minValue="0" maxValue="1"/>
    </cacheField>
    <cacheField name="SICT timer" numFmtId="0">
      <sharedItems containsSemiMixedTypes="0" containsString="0" containsNumber="1" minValue="0" maxValue="500"/>
    </cacheField>
    <cacheField name="SES" numFmtId="9">
      <sharedItems containsString="0" containsBlank="1" containsNumber="1" minValue="0" maxValue="1"/>
    </cacheField>
    <cacheField name="SES timer" numFmtId="0">
      <sharedItems containsString="0" containsBlank="1" containsNumber="1" minValue="0" maxValue="89.25"/>
    </cacheField>
    <cacheField name="ADP" numFmtId="9">
      <sharedItems containsString="0" containsBlank="1" containsNumber="1" containsInteger="1" minValue="0" maxValue="0"/>
    </cacheField>
    <cacheField name="ADP timer" numFmtId="0">
      <sharedItems containsString="0" containsBlank="1" containsNumber="1" containsInteger="1" minValue="0" maxValue="0"/>
    </cacheField>
    <cacheField name="MS" numFmtId="9">
      <sharedItems containsString="0" containsBlank="1" containsNumber="1" minValue="0" maxValue="0.36"/>
    </cacheField>
    <cacheField name="MS timer" numFmtId="0">
      <sharedItems containsString="0" containsBlank="1" containsNumber="1" minValue="0" maxValue="84.891239999999996"/>
    </cacheField>
    <cacheField name="FS" numFmtId="9">
      <sharedItems containsString="0" containsBlank="1" containsNumber="1" containsInteger="1" minValue="0" maxValue="1"/>
    </cacheField>
    <cacheField name="FS timer" numFmtId="0">
      <sharedItems containsString="0" containsBlank="1" containsNumber="1" minValue="0" maxValue="300"/>
    </cacheField>
    <cacheField name="Andre" numFmtId="9">
      <sharedItems containsString="0" containsBlank="1" containsNumber="1" containsInteger="1" minValue="0" maxValue="1"/>
    </cacheField>
    <cacheField name="Andre timer" numFmtId="0">
      <sharedItems containsString="0" containsBlank="1" containsNumber="1" containsInteger="1" minValue="0" maxValue="60"/>
    </cacheField>
    <cacheField name="Rekvirent" numFmtId="0">
      <sharedItems/>
    </cacheField>
    <cacheField name="Institut" numFmtId="0">
      <sharedItems/>
    </cacheField>
    <cacheField name="Noter" numFmtId="0">
      <sharedItems containsBlank="1"/>
    </cacheField>
    <cacheField name="Section" numFmtId="0">
      <sharedItems count="13">
        <s v="I8"/>
        <s v="SIP"/>
        <s v="NavCom"/>
        <s v="APNet"/>
        <s v="RATE"/>
        <s v="I7"/>
        <s v="CisLab"/>
        <s v="CTIF"/>
        <s v="NetSec"/>
        <s v="Acoustics"/>
        <s v="Automation"/>
        <s v="CMI"/>
        <s v="I11"/>
      </sharedItems>
    </cacheField>
    <cacheField name="Underviser" numFmtId="0">
      <sharedItems containsBlank="1" count="95">
        <s v="NN"/>
        <s v="LBL"/>
        <s v="TPE"/>
        <s v="GFP"/>
        <s v="PE"/>
        <s v="DEL"/>
        <s v="TBS"/>
        <s v="PP"/>
        <s v="ZT"/>
        <s v="CB"/>
        <s v="TBM "/>
        <s v="OA"/>
        <s v="OKJ"/>
        <s v="ATA"/>
        <s v="THA"/>
        <s v="TLJ"/>
        <s v="DOA"/>
        <s v="CBM"/>
        <s v="CNM"/>
        <m/>
        <s v="JLB"/>
        <s v="JNI"/>
        <s v="AM"/>
        <s v="HEb"/>
        <s v="TKM"/>
        <s v="EDC"/>
        <s v="NUP"/>
        <s v="GCO"/>
        <s v="SKO"/>
        <s v="SBN"/>
        <s v="CP"/>
        <s v="FC"/>
        <s v="PK"/>
        <s v="KMN"/>
        <s v="TSP"/>
        <s v="ALC"/>
        <s v="JMP"/>
        <s v="NN-CMI"/>
        <s v="JJN"/>
        <s v="JDB"/>
        <s v="FF"/>
        <s v="AP"/>
        <s v="JT"/>
        <s v="SVF"/>
        <s v="AKM"/>
        <s v="NP"/>
        <s v="TK"/>
        <s v="TBA"/>
        <s v="JDN"/>
        <s v="FBF"/>
        <s v="TL"/>
        <s v="JHM"/>
        <s v="PA"/>
        <s v="RLO"/>
        <s v="LPJ"/>
        <s v="ROP"/>
        <s v="DHJ"/>
        <s v="JAL"/>
        <s v="RPE"/>
        <s v="PPM"/>
        <s v="DH"/>
        <s v="BFL"/>
        <s v="GS"/>
        <s v="JKN"/>
        <s v="NIT"/>
        <s v="KV"/>
        <s v="CES"/>
        <s v="HS"/>
        <s v="BK"/>
        <s v="SJ"/>
        <s v="JO"/>
        <s v="REZA"/>
        <s v="BUC"/>
        <s v="SHJ"/>
        <s v="CMN"/>
        <s v="AFC"/>
        <s v="MBA"/>
        <s v="JTM"/>
        <s v="MJU"/>
        <s v="RAF"/>
        <s v="JST"/>
        <s v="OF"/>
        <s v="HPS"/>
        <s v="JJL"/>
        <s v="TNJ"/>
        <s v="JGL"/>
        <s v="MVP"/>
        <s v="NN_CMI"/>
        <s v=" "/>
        <s v="HENTEN"/>
        <s v="MST"/>
        <s v="KBA"/>
        <s v="DLH"/>
        <s v="HLL"/>
        <s v="HO"/>
      </sharedItems>
    </cacheField>
    <cacheField name="Share" numFmtId="0">
      <sharedItems containsString="0" containsBlank="1" containsNumber="1" minValue="0" maxValue="1"/>
    </cacheField>
    <cacheField name="Timer pr. underviser" numFmtId="164">
      <sharedItems containsSemiMixedTypes="0" containsString="0" containsNumber="1" minValue="0" maxValue="500"/>
    </cacheField>
    <cacheField name="Sekr. Comments" numFmtId="0">
      <sharedItems containsBlank="1"/>
    </cacheField>
    <cacheField name="Sekr. Comments2" numFmtId="0">
      <sharedItems containsBlank="1"/>
    </cacheField>
    <cacheField name="Checket af" numFmtId="0">
      <sharedItems/>
    </cacheField>
    <cacheField name="Ready" numFmtId="0">
      <sharedItems containsBlank="1"/>
    </cacheField>
    <cacheField name="Mangler i rekvisition" numFmtId="0">
      <sharedItems containsBlank="1"/>
    </cacheField>
    <cacheField name="Dummy" numFmtId="0">
      <sharedItems containsBlank="1"/>
    </cacheField>
    <cacheField name="Side" numFmtId="0">
      <sharedItems containsBlank="1" containsMixedTypes="1" containsNumber="1" containsInteger="1" minValue="1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1">
  <r>
    <s v="E13"/>
    <s v="Administration"/>
    <x v="0"/>
    <x v="0"/>
    <s v="Aalborg "/>
    <m/>
    <m/>
    <x v="0"/>
    <n v="19.100000000000001"/>
    <m/>
    <m/>
    <n v="1"/>
    <n v="19.100000000000001"/>
    <n v="0"/>
    <n v="0"/>
    <n v="0"/>
    <n v="0"/>
    <n v="0"/>
    <m/>
    <n v="0"/>
    <n v="0"/>
    <m/>
    <n v="0"/>
    <s v="SICT"/>
    <s v="I8"/>
    <m/>
    <x v="0"/>
    <x v="0"/>
    <n v="1"/>
    <n v="19.100000000000001"/>
    <m/>
    <m/>
    <s v="OA"/>
    <m/>
    <m/>
    <m/>
    <m/>
  </r>
  <r>
    <s v="E13"/>
    <s v="Kursus"/>
    <x v="1"/>
    <x v="1"/>
    <s v="Aalborg"/>
    <n v="5"/>
    <n v="31"/>
    <x v="1"/>
    <n v="98.3"/>
    <m/>
    <s v="VGIS7(10) MED7(25) MED7(12) PDP7(12) AA9(3) "/>
    <n v="1"/>
    <n v="98.3"/>
    <n v="0"/>
    <n v="0"/>
    <n v="0"/>
    <n v="0"/>
    <n v="0"/>
    <n v="0"/>
    <n v="0"/>
    <n v="0"/>
    <n v="0"/>
    <n v="0"/>
    <s v="SICT"/>
    <s v="I8"/>
    <s v="Foreløbig rekvisition (afventer SN). Samlæses mellem Aal og Esb. Der rekvireres 75 timer ekstra pga. samlæsning ml. campusser. Valgfag for AA9, MED7 og PDP7."/>
    <x v="1"/>
    <x v="1"/>
    <n v="1"/>
    <n v="98.3"/>
    <m/>
    <m/>
    <s v="HH"/>
    <s v="oa"/>
    <m/>
    <m/>
    <n v="6"/>
  </r>
  <r>
    <s v="E13"/>
    <s v="Kursus"/>
    <x v="1"/>
    <x v="1"/>
    <s v="Aalborg"/>
    <n v="5"/>
    <n v="18"/>
    <x v="2"/>
    <n v="5.9993999999999996"/>
    <m/>
    <s v="VGIS7(10) MED7(25) MED7(12) PDP7(12) AA9(3) "/>
    <n v="1"/>
    <n v="5.9993999999999996"/>
    <n v="0"/>
    <n v="0"/>
    <n v="0"/>
    <n v="0"/>
    <n v="0"/>
    <n v="0"/>
    <n v="0"/>
    <n v="0"/>
    <n v="0"/>
    <n v="0"/>
    <s v="SICT"/>
    <s v="I8"/>
    <m/>
    <x v="1"/>
    <x v="1"/>
    <n v="1"/>
    <n v="5.9993999999999996"/>
    <s v="incl. Re-exam 2 stud"/>
    <m/>
    <s v="HH"/>
    <m/>
    <s v="Diana meddeler 14.maj at alle timer er afregnet med I7 men at hun regner med at vi får timerne fra I7"/>
    <m/>
    <s v="mangler"/>
  </r>
  <r>
    <s v="E13"/>
    <s v="Kursus"/>
    <x v="1"/>
    <x v="2"/>
    <s v="Aalborg"/>
    <n v="5"/>
    <n v="49"/>
    <x v="1"/>
    <n v="223.5"/>
    <m/>
    <s v="CA7(20) NDS7(10) WCS7(8) SPC7(15) AA7(5) VGIS9(9) "/>
    <n v="1"/>
    <n v="111.75"/>
    <n v="0"/>
    <n v="0"/>
    <n v="0"/>
    <n v="0"/>
    <n v="0"/>
    <n v="0"/>
    <n v="0"/>
    <n v="0"/>
    <n v="0"/>
    <n v="0"/>
    <s v="SICT"/>
    <s v="I8"/>
    <s v="Valgfag for VGIS9"/>
    <x v="2"/>
    <x v="2"/>
    <n v="0.5"/>
    <n v="111.75"/>
    <m/>
    <m/>
    <s v="DSP"/>
    <s v="oa"/>
    <m/>
    <m/>
    <n v="6"/>
  </r>
  <r>
    <s v="E13"/>
    <s v="Kursus"/>
    <x v="2"/>
    <x v="3"/>
    <s v="Aalborg"/>
    <n v="5"/>
    <n v="9"/>
    <x v="1"/>
    <n v="163.5"/>
    <m/>
    <s v="WCS9(5) "/>
    <n v="1"/>
    <n v="81.75"/>
    <n v="0"/>
    <n v="0"/>
    <n v="0"/>
    <n v="0"/>
    <n v="0"/>
    <n v="0"/>
    <n v="0"/>
    <n v="0"/>
    <n v="0"/>
    <n v="0"/>
    <s v="SICT"/>
    <s v="I8"/>
    <m/>
    <x v="3"/>
    <x v="3"/>
    <n v="0.5"/>
    <n v="81.75"/>
    <m/>
    <m/>
    <s v="DSP"/>
    <s v="oa"/>
    <m/>
    <m/>
    <n v="8"/>
  </r>
  <r>
    <s v="E13"/>
    <s v="Kursus"/>
    <x v="2"/>
    <x v="3"/>
    <s v="Aalborg"/>
    <n v="5"/>
    <n v="9"/>
    <x v="1"/>
    <n v="163.5"/>
    <m/>
    <s v="WCS9(5) "/>
    <n v="1"/>
    <n v="81.75"/>
    <n v="0"/>
    <n v="0"/>
    <n v="0"/>
    <n v="0"/>
    <n v="0"/>
    <n v="0"/>
    <n v="0"/>
    <n v="0"/>
    <n v="0"/>
    <n v="0"/>
    <s v="SICT"/>
    <s v="I8"/>
    <m/>
    <x v="3"/>
    <x v="4"/>
    <n v="0.5"/>
    <n v="81.75"/>
    <m/>
    <m/>
    <s v="DSP"/>
    <s v="oa"/>
    <m/>
    <m/>
    <n v="8"/>
  </r>
  <r>
    <s v="E13"/>
    <s v="Kursus"/>
    <x v="2"/>
    <x v="3"/>
    <s v="Aalborg"/>
    <n v="5"/>
    <n v="12"/>
    <x v="2"/>
    <n v="3.9996"/>
    <m/>
    <s v="WCS9(5) "/>
    <n v="1"/>
    <n v="1.9998"/>
    <n v="0"/>
    <n v="0"/>
    <n v="0"/>
    <n v="0"/>
    <n v="0"/>
    <n v="0"/>
    <n v="0"/>
    <n v="0"/>
    <n v="0"/>
    <n v="0"/>
    <s v="SICT"/>
    <s v="I8"/>
    <m/>
    <x v="3"/>
    <x v="4"/>
    <n v="0.5"/>
    <n v="1.9998"/>
    <s v="Inkl. omprøve"/>
    <m/>
    <s v="DSP"/>
    <s v="oa"/>
    <m/>
    <m/>
    <n v="8"/>
  </r>
  <r>
    <s v="E13"/>
    <s v="Kursus"/>
    <x v="2"/>
    <x v="3"/>
    <s v="Aalborg"/>
    <n v="5"/>
    <n v="12"/>
    <x v="2"/>
    <n v="3.9996"/>
    <m/>
    <s v="WCS9(5) "/>
    <n v="1"/>
    <n v="1.9998"/>
    <n v="0"/>
    <n v="0"/>
    <n v="0"/>
    <n v="0"/>
    <n v="0"/>
    <n v="0"/>
    <n v="0"/>
    <n v="0"/>
    <n v="0"/>
    <n v="0"/>
    <s v="SICT"/>
    <s v="I8"/>
    <m/>
    <x v="3"/>
    <x v="3"/>
    <n v="0.5"/>
    <n v="1.9998"/>
    <s v="Inkl. omprøve"/>
    <m/>
    <s v="DSP"/>
    <s v="oa"/>
    <m/>
    <m/>
    <n v="8"/>
  </r>
  <r>
    <s v="E13"/>
    <s v="Kursus"/>
    <x v="2"/>
    <x v="4"/>
    <s v="Aalborg"/>
    <n v="5"/>
    <n v="9"/>
    <x v="1"/>
    <n v="163.5"/>
    <m/>
    <s v="WCS9(5) "/>
    <n v="1"/>
    <n v="40.875"/>
    <n v="0"/>
    <n v="0"/>
    <n v="0"/>
    <n v="0"/>
    <n v="0"/>
    <n v="0"/>
    <n v="0"/>
    <n v="0"/>
    <n v="0"/>
    <n v="0"/>
    <s v="SICT"/>
    <s v="I8"/>
    <m/>
    <x v="3"/>
    <x v="5"/>
    <n v="0.25"/>
    <n v="40.875"/>
    <m/>
    <m/>
    <s v="DSP"/>
    <s v="oa"/>
    <m/>
    <m/>
    <n v="8"/>
  </r>
  <r>
    <s v="E13"/>
    <s v="Kursus"/>
    <x v="2"/>
    <x v="4"/>
    <s v="Aalborg"/>
    <n v="5"/>
    <n v="9"/>
    <x v="1"/>
    <n v="163.5"/>
    <m/>
    <s v="WCS9(5) "/>
    <n v="1"/>
    <n v="27.795000000000002"/>
    <n v="0"/>
    <n v="0"/>
    <n v="0"/>
    <n v="0"/>
    <n v="0"/>
    <n v="0"/>
    <n v="0"/>
    <n v="0"/>
    <n v="0"/>
    <n v="0"/>
    <s v="SICT"/>
    <s v="I8"/>
    <m/>
    <x v="4"/>
    <x v="6"/>
    <n v="0.17"/>
    <n v="27.795000000000002"/>
    <m/>
    <m/>
    <s v="DSP"/>
    <s v="oa"/>
    <m/>
    <m/>
    <n v="8"/>
  </r>
  <r>
    <s v="E13"/>
    <s v="Kursus"/>
    <x v="2"/>
    <x v="4"/>
    <s v="Aalborg"/>
    <n v="5"/>
    <n v="9"/>
    <x v="1"/>
    <n v="163.5"/>
    <m/>
    <s v="WCS9(5) "/>
    <n v="1"/>
    <n v="40.875"/>
    <n v="0"/>
    <n v="0"/>
    <n v="0"/>
    <n v="0"/>
    <n v="0"/>
    <n v="0"/>
    <n v="0"/>
    <n v="0"/>
    <n v="0"/>
    <n v="0"/>
    <s v="SICT"/>
    <s v="I8"/>
    <m/>
    <x v="3"/>
    <x v="7"/>
    <n v="0.25"/>
    <n v="40.875"/>
    <m/>
    <m/>
    <s v="DSP"/>
    <s v="oa"/>
    <m/>
    <m/>
    <n v="8"/>
  </r>
  <r>
    <s v="E13"/>
    <s v="Kursus"/>
    <x v="2"/>
    <x v="4"/>
    <s v="Aalborg"/>
    <n v="5"/>
    <n v="14"/>
    <x v="2"/>
    <n v="4.6661999999999999"/>
    <m/>
    <s v="WCS9(5) "/>
    <n v="1"/>
    <n v="1.16655"/>
    <n v="0"/>
    <n v="0"/>
    <n v="0"/>
    <n v="0"/>
    <n v="0"/>
    <n v="0"/>
    <n v="0"/>
    <n v="0"/>
    <n v="0"/>
    <n v="0"/>
    <s v="SICT"/>
    <s v="I8"/>
    <m/>
    <x v="4"/>
    <x v="6"/>
    <n v="0.25"/>
    <n v="1.16655"/>
    <m/>
    <s v="Inkl. 1. og 2. omprøve"/>
    <s v="DSP"/>
    <s v="oa"/>
    <m/>
    <m/>
    <n v="8"/>
  </r>
  <r>
    <s v="E13"/>
    <s v="Vejledning"/>
    <x v="2"/>
    <x v="5"/>
    <s v="Aalborg"/>
    <n v="20"/>
    <n v="1"/>
    <x v="3"/>
    <n v="20"/>
    <m/>
    <m/>
    <n v="1"/>
    <n v="20"/>
    <n v="0"/>
    <n v="0"/>
    <n v="0"/>
    <n v="0"/>
    <n v="0"/>
    <n v="0"/>
    <n v="0"/>
    <n v="0"/>
    <n v="0"/>
    <n v="0"/>
    <s v="SICT"/>
    <s v="I8"/>
    <s v="Stud. valg af projektforslag i udbud afgør, hvor vejl. rekvireres (I7 eller I8)."/>
    <x v="1"/>
    <x v="8"/>
    <n v="1"/>
    <n v="20"/>
    <s v="Stud. Rasmus Lyngby Kristensen. Lang afgang."/>
    <m/>
    <s v="DSP"/>
    <m/>
    <m/>
    <s v="OA ændrede ZT's instituttilknytning fra I7 til I8"/>
    <n v="11"/>
  </r>
  <r>
    <s v="E13"/>
    <s v="Vejledning"/>
    <x v="2"/>
    <x v="5"/>
    <s v="Aalborg"/>
    <m/>
    <m/>
    <x v="4"/>
    <m/>
    <m/>
    <m/>
    <n v="1"/>
    <n v="0"/>
    <n v="0"/>
    <n v="0"/>
    <n v="0"/>
    <n v="0"/>
    <n v="0"/>
    <n v="0"/>
    <n v="0"/>
    <n v="0"/>
    <n v="0"/>
    <n v="0"/>
    <s v="SICT"/>
    <s v="I7"/>
    <s v="Stud. valg af projektforslag i udbud afgør, hvor vejl. rekvireres (I7 eller I8)."/>
    <x v="5"/>
    <x v="9"/>
    <n v="0"/>
    <n v="0"/>
    <s v="Chris Bahnsen censor for Daniel Valsby-Koch"/>
    <m/>
    <s v="DSP"/>
    <m/>
    <m/>
    <m/>
    <s v="ikke_i8"/>
  </r>
  <r>
    <s v="E13"/>
    <s v="Vejledning"/>
    <x v="2"/>
    <x v="5"/>
    <s v="Aalborg"/>
    <m/>
    <m/>
    <x v="3"/>
    <n v="30"/>
    <m/>
    <m/>
    <n v="1"/>
    <n v="0"/>
    <n v="0"/>
    <n v="0"/>
    <n v="0"/>
    <n v="0"/>
    <n v="0"/>
    <n v="0"/>
    <n v="0"/>
    <n v="0"/>
    <n v="0"/>
    <n v="0"/>
    <s v="SICT"/>
    <s v="I7"/>
    <m/>
    <x v="5"/>
    <x v="10"/>
    <n v="0"/>
    <n v="0"/>
    <s v="Stud. Daniel Valsby-Koch. Projektorienteret forløb i en virksomhed."/>
    <m/>
    <s v="DSP"/>
    <m/>
    <m/>
    <m/>
    <s v="ikke_i8"/>
  </r>
  <r>
    <s v="E13"/>
    <s v="Vejledning"/>
    <x v="2"/>
    <x v="5"/>
    <s v="Aalborg"/>
    <n v="30"/>
    <n v="1"/>
    <x v="4"/>
    <n v="8"/>
    <m/>
    <m/>
    <n v="1"/>
    <n v="8"/>
    <n v="0"/>
    <n v="0"/>
    <n v="0"/>
    <n v="0"/>
    <n v="0"/>
    <n v="0"/>
    <n v="0"/>
    <n v="0"/>
    <n v="0"/>
    <n v="0"/>
    <s v="SICT"/>
    <s v="I8"/>
    <s v="Stud. valg af projektforslag i udbud afgør, hvor vejl. rekvireres (I7 eller I8)."/>
    <x v="1"/>
    <x v="11"/>
    <n v="1"/>
    <n v="8"/>
    <s v="Stud. Rasmus I. Høg. Minimumtakst for intern censur."/>
    <m/>
    <s v="DSP"/>
    <m/>
    <m/>
    <m/>
    <n v="12"/>
  </r>
  <r>
    <s v="E13"/>
    <s v="Vejledning"/>
    <x v="2"/>
    <x v="5"/>
    <s v="Aalborg"/>
    <n v="30"/>
    <n v="1"/>
    <x v="3"/>
    <n v="30"/>
    <m/>
    <m/>
    <n v="1"/>
    <n v="30"/>
    <n v="0"/>
    <n v="0"/>
    <n v="0"/>
    <n v="0"/>
    <n v="0"/>
    <n v="0"/>
    <n v="0"/>
    <n v="0"/>
    <n v="0"/>
    <n v="0"/>
    <s v="SICT"/>
    <s v="I8"/>
    <s v="Stud. valg af projektforslag i udbud afgør, hvor vejl. rekvireres (I7 eller I8)."/>
    <x v="1"/>
    <x v="1"/>
    <n v="1"/>
    <n v="30"/>
    <s v="Stud. Rasmus I. Høg. Projektorienteret forløb i en virksomhed"/>
    <m/>
    <s v="DSP"/>
    <m/>
    <m/>
    <m/>
    <n v="11"/>
  </r>
  <r>
    <s v="E13"/>
    <s v="Vejledning"/>
    <x v="2"/>
    <x v="6"/>
    <s v="Aalborg"/>
    <n v="20"/>
    <n v="9"/>
    <x v="3"/>
    <n v="180"/>
    <m/>
    <m/>
    <n v="1"/>
    <n v="36"/>
    <n v="0"/>
    <n v="0"/>
    <n v="0"/>
    <n v="0"/>
    <n v="0"/>
    <n v="0"/>
    <n v="0"/>
    <n v="0"/>
    <n v="0"/>
    <n v="0"/>
    <s v="SICT"/>
    <s v="I8"/>
    <m/>
    <x v="3"/>
    <x v="3"/>
    <n v="0.2"/>
    <n v="36"/>
    <s v="Gruppe 954. Lang afgang"/>
    <m/>
    <s v="DSP"/>
    <m/>
    <m/>
    <m/>
    <n v="11"/>
  </r>
  <r>
    <s v="E13"/>
    <s v="Vejledning"/>
    <x v="2"/>
    <x v="6"/>
    <s v="Aalborg"/>
    <n v="20"/>
    <n v="3"/>
    <x v="4"/>
    <n v="8"/>
    <m/>
    <m/>
    <n v="1"/>
    <n v="8"/>
    <n v="0"/>
    <n v="0"/>
    <n v="0"/>
    <n v="0"/>
    <n v="0"/>
    <n v="0"/>
    <n v="0"/>
    <n v="0"/>
    <n v="0"/>
    <n v="0"/>
    <s v="SICT"/>
    <s v="I8"/>
    <m/>
    <x v="3"/>
    <x v="12"/>
    <n v="1"/>
    <n v="8"/>
    <s v="Gruppe 950. Min.-takst for intern censur"/>
    <m/>
    <s v="DSP"/>
    <m/>
    <m/>
    <m/>
    <n v="12"/>
  </r>
  <r>
    <s v="E13"/>
    <s v="Vejledning"/>
    <x v="2"/>
    <x v="6"/>
    <s v="Aalborg"/>
    <n v="20"/>
    <n v="9"/>
    <x v="3"/>
    <n v="180"/>
    <m/>
    <m/>
    <n v="1"/>
    <n v="18"/>
    <n v="0"/>
    <n v="0"/>
    <n v="0"/>
    <n v="0"/>
    <n v="0"/>
    <n v="0"/>
    <n v="0"/>
    <n v="0"/>
    <n v="0"/>
    <n v="0"/>
    <s v="SICT"/>
    <s v="I8"/>
    <m/>
    <x v="3"/>
    <x v="3"/>
    <n v="0.1"/>
    <n v="18"/>
    <s v="Gruppe 950. Kort afgang"/>
    <m/>
    <s v="DSP"/>
    <m/>
    <m/>
    <m/>
    <n v="11"/>
  </r>
  <r>
    <s v="E13"/>
    <s v="Vejledning"/>
    <x v="2"/>
    <x v="6"/>
    <s v="Aalborg"/>
    <n v="20"/>
    <n v="9"/>
    <x v="3"/>
    <n v="180"/>
    <m/>
    <m/>
    <n v="1"/>
    <n v="18"/>
    <n v="0"/>
    <n v="0"/>
    <n v="0"/>
    <n v="0"/>
    <n v="0"/>
    <n v="0"/>
    <n v="0"/>
    <n v="0"/>
    <n v="0"/>
    <n v="0"/>
    <s v="SICT"/>
    <s v="I8"/>
    <m/>
    <x v="3"/>
    <x v="13"/>
    <n v="0.1"/>
    <n v="18"/>
    <s v="Gruppe 950. Kort afgang"/>
    <m/>
    <s v="DSP"/>
    <m/>
    <m/>
    <m/>
    <n v="11"/>
  </r>
  <r>
    <s v="E13"/>
    <s v="Kursus"/>
    <x v="1"/>
    <x v="7"/>
    <s v="Aalborg "/>
    <n v="5"/>
    <n v="58"/>
    <x v="1"/>
    <n v="237"/>
    <m/>
    <s v="VGIS7(10) AA7(5) CA9(17) NDS9(8) SPC9(12) ICTE9(2) PDP7(12) "/>
    <n v="1"/>
    <n v="35.549999999999997"/>
    <n v="0"/>
    <n v="0"/>
    <n v="0"/>
    <n v="0"/>
    <n v="0"/>
    <n v="0"/>
    <n v="0"/>
    <n v="0"/>
    <n v="0"/>
    <n v="0"/>
    <s v="SICT"/>
    <s v="I8"/>
    <s v="OA: holder mig til studentertallene fra rekvistionen. Disse er senest redigeret ifm re-eksamen. Formoder derfor at studentertallene er retvisende."/>
    <x v="1"/>
    <x v="14"/>
    <n v="0.15"/>
    <n v="35.549999999999997"/>
    <s v="Inkl. Esbj. og supplerende timer ifb. m. samkøring"/>
    <m/>
    <s v="DSP"/>
    <s v="oa"/>
    <m/>
    <m/>
    <n v="5"/>
  </r>
  <r>
    <s v="E13"/>
    <s v="Kursus"/>
    <x v="1"/>
    <x v="7"/>
    <s v="Aalborg "/>
    <n v="5"/>
    <n v="63"/>
    <x v="5"/>
    <n v="20.997899999999998"/>
    <m/>
    <s v="VGIS7(10) AA7(5) CA9(17) NDS9(8) SPC9(12) ICTE9(2) PDP7(12) "/>
    <n v="1"/>
    <n v="17.827217099999999"/>
    <n v="0"/>
    <n v="0"/>
    <n v="0"/>
    <n v="0"/>
    <n v="0"/>
    <n v="0"/>
    <n v="0"/>
    <n v="0"/>
    <n v="0"/>
    <n v="0"/>
    <s v="SICT"/>
    <s v="I8"/>
    <m/>
    <x v="1"/>
    <x v="15"/>
    <n v="0.84899999999999998"/>
    <n v="17.827217099999999"/>
    <s v="Inkl. omprøve"/>
    <m/>
    <s v="DSP"/>
    <s v="oa"/>
    <m/>
    <m/>
    <n v="6"/>
  </r>
  <r>
    <s v="E13"/>
    <s v="Kursus"/>
    <x v="1"/>
    <x v="7"/>
    <s v="Esb"/>
    <n v="5"/>
    <n v="63"/>
    <x v="5"/>
    <n v="20.997899999999998"/>
    <m/>
    <s v="VGIS7(10) AA7(5) CA9(17) NDS9(8) SPC9(12) ICTE9(2) PDP7(12) "/>
    <n v="1"/>
    <n v="3.1496849999999994"/>
    <n v="0"/>
    <n v="0"/>
    <n v="0"/>
    <n v="0"/>
    <n v="0"/>
    <n v="0"/>
    <n v="0"/>
    <n v="0"/>
    <n v="0"/>
    <n v="0"/>
    <s v="SICT"/>
    <s v="I8"/>
    <m/>
    <x v="6"/>
    <x v="16"/>
    <n v="0.15"/>
    <n v="3.1496849999999994"/>
    <s v="Inkl. omprøve"/>
    <m/>
    <s v="DSP"/>
    <s v="oa"/>
    <m/>
    <m/>
    <n v="6"/>
  </r>
  <r>
    <s v="E13"/>
    <s v="Kursus"/>
    <x v="1"/>
    <x v="7"/>
    <s v="Aalborg "/>
    <n v="5"/>
    <n v="58"/>
    <x v="1"/>
    <n v="237"/>
    <m/>
    <s v="VGIS7(10) AA7(5) CA9(17) NDS9(8) SPC9(12) ICTE9(2) PDP7(12) "/>
    <n v="1"/>
    <n v="201.45"/>
    <n v="0"/>
    <n v="0"/>
    <n v="0"/>
    <n v="0"/>
    <n v="0"/>
    <n v="0"/>
    <n v="0"/>
    <n v="0"/>
    <n v="0"/>
    <n v="0"/>
    <s v="SICT"/>
    <s v="I8"/>
    <s v="Valgfag for AA7, PDP7, CA9, NDS9, ICTE9"/>
    <x v="1"/>
    <x v="8"/>
    <n v="0.85"/>
    <n v="201.45"/>
    <s v="Inkl. Esbj. og supplerende timer ifb. m. samkøring"/>
    <m/>
    <s v="DSP"/>
    <s v="oa"/>
    <m/>
    <m/>
    <n v="5"/>
  </r>
  <r>
    <s v="E13"/>
    <s v="Kursus"/>
    <x v="1"/>
    <x v="7"/>
    <s v="Aalborg "/>
    <n v="5"/>
    <n v="63"/>
    <x v="2"/>
    <n v="20.997899999999998"/>
    <m/>
    <s v="VGIS7(10) AA7(5) CA9(17) NDS9(8) SPC9(12) ICTE9(2) PDP7(12) "/>
    <n v="1"/>
    <n v="20.997899999999998"/>
    <n v="0"/>
    <n v="0"/>
    <n v="0"/>
    <n v="0"/>
    <n v="0"/>
    <n v="0"/>
    <n v="0"/>
    <n v="0"/>
    <n v="0"/>
    <n v="0"/>
    <s v="SICT"/>
    <s v="I8"/>
    <m/>
    <x v="1"/>
    <x v="8"/>
    <n v="1"/>
    <n v="20.997899999999998"/>
    <s v="Inkl. omprøve"/>
    <m/>
    <s v="DSP"/>
    <s v="oa"/>
    <m/>
    <m/>
    <n v="5"/>
  </r>
  <r>
    <s v="E13"/>
    <s v="Semesterkoordinator"/>
    <x v="1"/>
    <x v="8"/>
    <s v="Aalborg "/>
    <n v="1"/>
    <m/>
    <x v="6"/>
    <m/>
    <m/>
    <m/>
    <n v="1"/>
    <n v="0"/>
    <n v="0"/>
    <n v="0"/>
    <n v="0"/>
    <n v="0"/>
    <n v="0"/>
    <n v="0"/>
    <n v="0"/>
    <n v="0"/>
    <n v="0"/>
    <n v="0"/>
    <s v="SICT"/>
    <s v="I7"/>
    <m/>
    <x v="5"/>
    <x v="17"/>
    <n v="0"/>
    <n v="0"/>
    <s v="Rekv. I I7"/>
    <m/>
    <s v="DSP"/>
    <m/>
    <m/>
    <m/>
    <s v="ikke_i8"/>
  </r>
  <r>
    <s v="E13"/>
    <s v="Semesterkoordinator"/>
    <x v="1"/>
    <x v="8"/>
    <s v="Aalborg "/>
    <n v="1"/>
    <n v="7"/>
    <x v="7"/>
    <n v="40"/>
    <m/>
    <m/>
    <n v="1"/>
    <n v="40"/>
    <n v="0"/>
    <n v="0"/>
    <n v="0"/>
    <n v="0"/>
    <n v="0"/>
    <n v="0"/>
    <n v="0"/>
    <n v="0"/>
    <n v="0"/>
    <n v="0"/>
    <s v="SICT"/>
    <s v="I8"/>
    <m/>
    <x v="3"/>
    <x v="4"/>
    <n v="1"/>
    <n v="40"/>
    <m/>
    <m/>
    <s v="DSP"/>
    <m/>
    <m/>
    <m/>
    <n v="13"/>
  </r>
  <r>
    <s v="E13"/>
    <s v="Kursus"/>
    <x v="1"/>
    <x v="2"/>
    <s v="Aalborg"/>
    <n v="5"/>
    <n v="49"/>
    <x v="1"/>
    <n v="223.5"/>
    <m/>
    <s v="CA7(20) NDS7(10) WCS7(8) SPC7(15) AA7(5) VGIS9(9) "/>
    <n v="1"/>
    <n v="111.75"/>
    <n v="0"/>
    <n v="0"/>
    <n v="0"/>
    <n v="0"/>
    <n v="0"/>
    <n v="0"/>
    <n v="0"/>
    <n v="0"/>
    <n v="0"/>
    <n v="0"/>
    <s v="SICT"/>
    <s v="I8"/>
    <s v="Valgfag for VGIS9"/>
    <x v="2"/>
    <x v="18"/>
    <n v="0.5"/>
    <n v="111.75"/>
    <m/>
    <m/>
    <s v="DSP"/>
    <s v="oa"/>
    <m/>
    <m/>
    <n v="6"/>
  </r>
  <r>
    <s v="E13"/>
    <s v="Vejledning"/>
    <x v="1"/>
    <x v="9"/>
    <s v="Aalborg "/>
    <n v="15"/>
    <m/>
    <x v="3"/>
    <m/>
    <m/>
    <m/>
    <n v="1"/>
    <n v="0"/>
    <n v="0"/>
    <n v="0"/>
    <n v="0"/>
    <n v="0"/>
    <n v="0"/>
    <n v="0"/>
    <n v="0"/>
    <n v="0"/>
    <n v="0"/>
    <n v="0"/>
    <s v="SICT"/>
    <s v="I7"/>
    <s v="Stud. valg af projektforslag i udbud afgør, hvor vejl. rekvireres (I7 eller I8). I udg.pkt. antages 50/50."/>
    <x v="5"/>
    <x v="19"/>
    <n v="0"/>
    <n v="0"/>
    <s v="Ikke rekvireret i I8. 3 grupper med flg. vejledere fra I7: Claus Madsen (1 gr.) og Martin Kraus (2 gr.)"/>
    <m/>
    <s v="DSP"/>
    <m/>
    <m/>
    <m/>
    <s v="ikke_i8"/>
  </r>
  <r>
    <s v="E13"/>
    <s v="Vejledning"/>
    <x v="1"/>
    <x v="9"/>
    <s v="Aalborg "/>
    <n v="15"/>
    <m/>
    <x v="4"/>
    <m/>
    <m/>
    <m/>
    <n v="1"/>
    <n v="0"/>
    <n v="0"/>
    <n v="0"/>
    <n v="0"/>
    <n v="0"/>
    <n v="0"/>
    <n v="0"/>
    <n v="0"/>
    <n v="0"/>
    <n v="0"/>
    <n v="0"/>
    <s v="SICT"/>
    <s v="I8"/>
    <s v="Stud. valg af projektforslag i udbud afgør, hvor vejl. rekvireres (I7 eller I8). I udg.pkt. antages 50/50."/>
    <x v="5"/>
    <x v="19"/>
    <n v="0"/>
    <n v="0"/>
    <s v="Ikke rekvireret i I8. Interne censorer fra I7: Claus Madsen (2 gr.) og Rasmus Stenholt (1 gr.)"/>
    <m/>
    <s v="DSP"/>
    <m/>
    <m/>
    <m/>
    <s v="ikke_i8"/>
  </r>
  <r>
    <s v="E13"/>
    <s v="Vejledning"/>
    <x v="1"/>
    <x v="10"/>
    <s v="Aalborg "/>
    <n v="15"/>
    <n v="7"/>
    <x v="4"/>
    <n v="14"/>
    <m/>
    <m/>
    <n v="1"/>
    <n v="7"/>
    <n v="0"/>
    <n v="0"/>
    <n v="0"/>
    <n v="0"/>
    <n v="0"/>
    <n v="0"/>
    <n v="0"/>
    <n v="0"/>
    <n v="0"/>
    <n v="0"/>
    <s v="SICT"/>
    <s v="I8"/>
    <m/>
    <x v="4"/>
    <x v="20"/>
    <n v="0.5"/>
    <n v="7"/>
    <s v="Gruppe 750"/>
    <m/>
    <s v="DSP"/>
    <s v="oa"/>
    <m/>
    <m/>
    <n v="12"/>
  </r>
  <r>
    <s v="E13"/>
    <s v="Vejledning"/>
    <x v="1"/>
    <x v="10"/>
    <s v="Aalborg "/>
    <n v="15"/>
    <n v="7"/>
    <x v="3"/>
    <n v="105"/>
    <m/>
    <m/>
    <n v="1"/>
    <n v="26.25"/>
    <n v="0"/>
    <n v="0"/>
    <n v="0"/>
    <n v="0"/>
    <n v="0"/>
    <n v="0"/>
    <n v="0"/>
    <n v="0"/>
    <n v="0"/>
    <n v="0"/>
    <s v="SICT"/>
    <s v="I8"/>
    <m/>
    <x v="3"/>
    <x v="3"/>
    <n v="0.25"/>
    <n v="26.25"/>
    <s v="Gruppe 751"/>
    <m/>
    <s v="DSP"/>
    <s v="oa"/>
    <m/>
    <m/>
    <n v="11"/>
  </r>
  <r>
    <s v="E13"/>
    <s v="Vejledning"/>
    <x v="1"/>
    <x v="10"/>
    <s v="Aalborg "/>
    <n v="15"/>
    <n v="7"/>
    <x v="4"/>
    <n v="14"/>
    <m/>
    <m/>
    <n v="1"/>
    <n v="7"/>
    <n v="0"/>
    <n v="0"/>
    <n v="0"/>
    <n v="0"/>
    <n v="0"/>
    <n v="0"/>
    <n v="0"/>
    <n v="0"/>
    <n v="0"/>
    <n v="0"/>
    <s v="SICT"/>
    <s v="I8"/>
    <m/>
    <x v="3"/>
    <x v="21"/>
    <n v="0.5"/>
    <n v="7"/>
    <s v="Gruppe 751"/>
    <m/>
    <s v="DSP"/>
    <s v="oa"/>
    <m/>
    <m/>
    <n v="12"/>
  </r>
  <r>
    <s v="E13"/>
    <s v="Kursus"/>
    <x v="1"/>
    <x v="11"/>
    <s v="Aalborg "/>
    <n v="5"/>
    <n v="7"/>
    <x v="1"/>
    <n v="160.5"/>
    <m/>
    <s v="WCS7(8) NDS7(10) ICTE7(5) "/>
    <n v="1"/>
    <n v="80.25"/>
    <n v="0"/>
    <n v="0"/>
    <n v="0"/>
    <n v="0"/>
    <n v="0"/>
    <n v="0"/>
    <n v="0"/>
    <n v="0"/>
    <n v="0"/>
    <n v="0"/>
    <s v="SICT"/>
    <s v="I8"/>
    <s v="Valgfag for NDS7"/>
    <x v="7"/>
    <x v="22"/>
    <n v="0.5"/>
    <n v="80.25"/>
    <m/>
    <m/>
    <s v="DSP"/>
    <s v="oa"/>
    <m/>
    <m/>
    <n v="6"/>
  </r>
  <r>
    <s v="E13"/>
    <s v="Kursus"/>
    <x v="1"/>
    <x v="11"/>
    <s v="Aalborg "/>
    <n v="5"/>
    <n v="6"/>
    <x v="2"/>
    <n v="1.9998"/>
    <m/>
    <s v="WCS7(8) NDS7(10) ICTE7(5) "/>
    <n v="1"/>
    <n v="0.99990000000000001"/>
    <n v="0"/>
    <n v="0"/>
    <n v="0"/>
    <n v="0"/>
    <n v="0"/>
    <n v="0"/>
    <n v="0"/>
    <n v="0"/>
    <n v="0"/>
    <n v="0"/>
    <s v="SICT"/>
    <s v="I8"/>
    <m/>
    <x v="7"/>
    <x v="22"/>
    <n v="0.5"/>
    <n v="0.99990000000000001"/>
    <m/>
    <m/>
    <s v="DSP"/>
    <s v="oa"/>
    <m/>
    <m/>
    <n v="7"/>
  </r>
  <r>
    <s v="E13"/>
    <s v="Kursus"/>
    <x v="1"/>
    <x v="11"/>
    <s v="Aalborg "/>
    <n v="5"/>
    <n v="7"/>
    <x v="1"/>
    <n v="160.5"/>
    <m/>
    <s v="WCS7(8) NDS7(10) ICTE7(5) "/>
    <n v="1"/>
    <n v="80.25"/>
    <n v="0"/>
    <n v="0"/>
    <n v="0"/>
    <n v="0"/>
    <n v="0"/>
    <n v="0"/>
    <n v="0"/>
    <n v="0"/>
    <n v="0"/>
    <n v="0"/>
    <s v="SICT"/>
    <s v="I8"/>
    <s v="Valgfag for NDS7"/>
    <x v="3"/>
    <x v="23"/>
    <n v="0.5"/>
    <n v="80.25"/>
    <m/>
    <m/>
    <s v="DSP"/>
    <s v="oa"/>
    <m/>
    <m/>
    <n v="6"/>
  </r>
  <r>
    <s v="E13"/>
    <s v="Kursus"/>
    <x v="1"/>
    <x v="11"/>
    <s v="Aalborg "/>
    <n v="5"/>
    <n v="6"/>
    <x v="2"/>
    <n v="1.9998"/>
    <m/>
    <s v="WCS7(8) NDS7(10) ICTE7(5) "/>
    <n v="1"/>
    <n v="0.99990000000000001"/>
    <n v="0"/>
    <n v="0"/>
    <n v="0"/>
    <n v="0"/>
    <n v="0"/>
    <n v="0"/>
    <n v="0"/>
    <n v="0"/>
    <n v="0"/>
    <n v="0"/>
    <s v="SICT"/>
    <s v="I8"/>
    <m/>
    <x v="3"/>
    <x v="23"/>
    <n v="0.5"/>
    <n v="0.99990000000000001"/>
    <m/>
    <m/>
    <s v="DSP"/>
    <s v="oa"/>
    <m/>
    <m/>
    <n v="7"/>
  </r>
  <r>
    <s v="E13"/>
    <s v="Kursus"/>
    <x v="2"/>
    <x v="4"/>
    <s v="Aalborg "/>
    <n v="5"/>
    <n v="9"/>
    <x v="1"/>
    <n v="163.5"/>
    <m/>
    <s v="WCS9(5) "/>
    <n v="1"/>
    <n v="54.445500000000003"/>
    <n v="0"/>
    <n v="0"/>
    <n v="0"/>
    <n v="0"/>
    <n v="0"/>
    <n v="0"/>
    <n v="0"/>
    <n v="0"/>
    <n v="0"/>
    <n v="0"/>
    <s v="SICT"/>
    <s v="I8"/>
    <m/>
    <x v="3"/>
    <x v="4"/>
    <n v="0.33300000000000002"/>
    <n v="54.445500000000003"/>
    <m/>
    <m/>
    <s v="DSP"/>
    <s v="oa"/>
    <m/>
    <m/>
    <n v="8"/>
  </r>
  <r>
    <s v="E13"/>
    <s v="Kursus"/>
    <x v="2"/>
    <x v="4"/>
    <s v="Aalborg "/>
    <n v="5"/>
    <n v="14"/>
    <x v="2"/>
    <n v="4.6661999999999999"/>
    <m/>
    <s v="WCS9(5) "/>
    <n v="1"/>
    <n v="1.16655"/>
    <n v="0"/>
    <n v="0"/>
    <n v="0"/>
    <n v="0"/>
    <n v="0"/>
    <n v="0"/>
    <n v="0"/>
    <n v="0"/>
    <n v="0"/>
    <n v="0"/>
    <s v="SICT"/>
    <s v="I8"/>
    <m/>
    <x v="3"/>
    <x v="5"/>
    <n v="0.25"/>
    <n v="1.16655"/>
    <m/>
    <s v="Inkl. 1. og 2. omprøve"/>
    <s v="DSP"/>
    <s v="oa"/>
    <m/>
    <m/>
    <n v="8"/>
  </r>
  <r>
    <s v="E13"/>
    <s v="Semesterkoordinator"/>
    <x v="2"/>
    <x v="8"/>
    <s v="Aalborg "/>
    <n v="3"/>
    <n v="9"/>
    <x v="7"/>
    <n v="40"/>
    <m/>
    <m/>
    <n v="1"/>
    <n v="40"/>
    <n v="0"/>
    <n v="0"/>
    <n v="0"/>
    <n v="0"/>
    <n v="0"/>
    <n v="0"/>
    <n v="0"/>
    <n v="0"/>
    <n v="0"/>
    <n v="0"/>
    <s v="SICT"/>
    <s v="I8"/>
    <m/>
    <x v="3"/>
    <x v="4"/>
    <n v="1"/>
    <n v="40"/>
    <m/>
    <m/>
    <s v="DSP"/>
    <s v="oa"/>
    <m/>
    <m/>
    <n v="14"/>
  </r>
  <r>
    <s v="E13"/>
    <s v="Semesterkoordinator"/>
    <x v="2"/>
    <x v="8"/>
    <s v="Aalborg "/>
    <n v="3"/>
    <n v="3"/>
    <x v="6"/>
    <n v="40"/>
    <m/>
    <m/>
    <n v="1"/>
    <n v="40"/>
    <n v="0"/>
    <n v="0"/>
    <n v="0"/>
    <n v="0"/>
    <n v="0"/>
    <n v="0"/>
    <n v="0"/>
    <n v="0"/>
    <n v="0"/>
    <n v="0"/>
    <s v="SICT"/>
    <s v="I8"/>
    <m/>
    <x v="1"/>
    <x v="8"/>
    <n v="1"/>
    <n v="40"/>
    <m/>
    <m/>
    <s v="DSP"/>
    <s v="oa"/>
    <m/>
    <m/>
    <n v="14"/>
  </r>
  <r>
    <s v="E13"/>
    <s v="Kursus"/>
    <x v="1"/>
    <x v="2"/>
    <s v="Aalborg "/>
    <n v="5"/>
    <n v="63"/>
    <x v="2"/>
    <n v="20.997899999999998"/>
    <m/>
    <s v="CA7(20) NDS7(10) WCS7(8) SPC7(15) AA7(5) VGIS9(9) "/>
    <n v="1"/>
    <n v="10.498949999999999"/>
    <n v="0"/>
    <n v="0"/>
    <n v="0"/>
    <n v="0"/>
    <n v="0"/>
    <n v="0"/>
    <n v="0"/>
    <n v="0"/>
    <n v="0"/>
    <n v="0"/>
    <s v="SICT"/>
    <s v="I8"/>
    <m/>
    <x v="2"/>
    <x v="2"/>
    <n v="0.5"/>
    <n v="10.498949999999999"/>
    <s v="Inkl. 1. omprøve"/>
    <m/>
    <s v="DSP"/>
    <s v="oa"/>
    <m/>
    <m/>
    <n v="6"/>
  </r>
  <r>
    <s v="E13"/>
    <s v="Kursus"/>
    <x v="1"/>
    <x v="2"/>
    <s v="Aalborg "/>
    <n v="5"/>
    <n v="63"/>
    <x v="2"/>
    <n v="20.997899999999998"/>
    <m/>
    <s v="CA7(20) NDS7(10) WCS7(8) SPC7(15) AA7(5) VGIS9(9) "/>
    <n v="1"/>
    <n v="10.498949999999999"/>
    <n v="0"/>
    <n v="0"/>
    <n v="0"/>
    <n v="0"/>
    <n v="0"/>
    <n v="0"/>
    <n v="0"/>
    <n v="0"/>
    <n v="0"/>
    <n v="0"/>
    <s v="SICT"/>
    <s v="I8"/>
    <m/>
    <x v="2"/>
    <x v="18"/>
    <n v="0.5"/>
    <n v="10.498949999999999"/>
    <s v="Inkl. 1. omprøve"/>
    <m/>
    <s v="DSP"/>
    <s v="oa"/>
    <m/>
    <m/>
    <n v="6"/>
  </r>
  <r>
    <s v="E13"/>
    <s v="Kursus"/>
    <x v="1"/>
    <x v="2"/>
    <s v="Aalborg "/>
    <n v="5"/>
    <n v="14"/>
    <x v="5"/>
    <n v="4.6661999999999999"/>
    <m/>
    <s v="CA7(20) NDS7(10) WCS7(8) SPC7(15) AA7(5) VGIS9(9) "/>
    <n v="1"/>
    <n v="4.6661999999999999"/>
    <n v="0"/>
    <n v="0"/>
    <n v="0"/>
    <n v="0"/>
    <n v="0"/>
    <n v="0"/>
    <n v="0"/>
    <n v="0"/>
    <n v="0"/>
    <n v="0"/>
    <s v="SICT"/>
    <s v="I8"/>
    <m/>
    <x v="8"/>
    <x v="24"/>
    <n v="1"/>
    <n v="4.6661999999999999"/>
    <s v="2. omprøve (mundtlig)"/>
    <m/>
    <s v="DSP"/>
    <s v="oa"/>
    <m/>
    <m/>
    <n v="6"/>
  </r>
  <r>
    <s v="E13"/>
    <s v="Kursus"/>
    <x v="2"/>
    <x v="4"/>
    <s v="Aalborg "/>
    <n v="5"/>
    <n v="14"/>
    <x v="2"/>
    <n v="4.6661999999999999"/>
    <m/>
    <s v="WCS9(5) "/>
    <n v="1"/>
    <n v="1.16655"/>
    <n v="0"/>
    <n v="0"/>
    <n v="0"/>
    <n v="0"/>
    <n v="0"/>
    <n v="0"/>
    <n v="0"/>
    <n v="0"/>
    <n v="0"/>
    <n v="0"/>
    <s v="SICT"/>
    <s v="I8"/>
    <m/>
    <x v="3"/>
    <x v="4"/>
    <n v="0.25"/>
    <n v="1.16655"/>
    <m/>
    <s v="Inkl. 1. og 2. omprøve"/>
    <s v="DSP"/>
    <s v="oa"/>
    <m/>
    <m/>
    <n v="8"/>
  </r>
  <r>
    <s v="E13"/>
    <s v="Kursus"/>
    <x v="2"/>
    <x v="4"/>
    <s v="Aalborg "/>
    <n v="5"/>
    <n v="14"/>
    <x v="2"/>
    <n v="4.6661999999999999"/>
    <m/>
    <s v="WCS9(5) "/>
    <n v="1"/>
    <n v="1.16655"/>
    <n v="0"/>
    <n v="0"/>
    <n v="0"/>
    <n v="0"/>
    <n v="0"/>
    <n v="0"/>
    <n v="0"/>
    <n v="0"/>
    <n v="0"/>
    <n v="0"/>
    <s v="SICT"/>
    <s v="I8"/>
    <m/>
    <x v="3"/>
    <x v="7"/>
    <n v="0.25"/>
    <n v="1.16655"/>
    <m/>
    <s v="Inkl. 1. og 2. omprøve"/>
    <s v="DSP"/>
    <s v="oa"/>
    <m/>
    <m/>
    <n v="8"/>
  </r>
  <r>
    <s v="E13"/>
    <s v="Vejledning"/>
    <x v="2"/>
    <x v="6"/>
    <s v="Aalborg"/>
    <n v="20"/>
    <n v="9"/>
    <x v="3"/>
    <n v="180"/>
    <m/>
    <m/>
    <n v="1"/>
    <n v="36"/>
    <n v="0"/>
    <n v="0"/>
    <n v="0"/>
    <n v="0"/>
    <n v="0"/>
    <n v="0"/>
    <n v="0"/>
    <n v="0"/>
    <n v="0"/>
    <n v="0"/>
    <s v="SICT"/>
    <s v="I8"/>
    <m/>
    <x v="3"/>
    <x v="5"/>
    <n v="0.2"/>
    <n v="36"/>
    <s v="Gruppe 951. Lang afgang."/>
    <m/>
    <s v="DSP"/>
    <m/>
    <m/>
    <m/>
    <n v="11"/>
  </r>
  <r>
    <s v="E13"/>
    <s v="Vejledning"/>
    <x v="2"/>
    <x v="6"/>
    <s v="Aalborg"/>
    <n v="20"/>
    <n v="9"/>
    <x v="3"/>
    <n v="180"/>
    <m/>
    <m/>
    <n v="1"/>
    <n v="36"/>
    <n v="0"/>
    <n v="0"/>
    <n v="0"/>
    <n v="0"/>
    <n v="0"/>
    <n v="0"/>
    <n v="0"/>
    <n v="0"/>
    <n v="0"/>
    <n v="0"/>
    <s v="SICT"/>
    <s v="I8"/>
    <m/>
    <x v="3"/>
    <x v="25"/>
    <n v="0.2"/>
    <n v="36"/>
    <s v="Gruppe 953. Lang afgang."/>
    <m/>
    <s v="DSP"/>
    <m/>
    <m/>
    <m/>
    <n v="11"/>
  </r>
  <r>
    <s v="E13"/>
    <s v="Vejledning"/>
    <x v="2"/>
    <x v="6"/>
    <s v="Aalborg"/>
    <n v="20"/>
    <n v="9"/>
    <x v="3"/>
    <n v="180"/>
    <m/>
    <m/>
    <n v="1"/>
    <n v="18"/>
    <n v="0"/>
    <n v="0"/>
    <n v="0"/>
    <n v="0"/>
    <n v="0"/>
    <n v="0"/>
    <n v="0"/>
    <n v="0"/>
    <n v="0"/>
    <n v="0"/>
    <s v="SICT"/>
    <s v="I8"/>
    <m/>
    <x v="3"/>
    <x v="26"/>
    <n v="0.1"/>
    <n v="18"/>
    <s v="Gruppe 952. Lang afgang."/>
    <m/>
    <s v="DSP"/>
    <m/>
    <m/>
    <m/>
    <n v="11"/>
  </r>
  <r>
    <s v="E13"/>
    <s v="Vejledning"/>
    <x v="2"/>
    <x v="6"/>
    <s v="Aalborg"/>
    <n v="20"/>
    <n v="9"/>
    <x v="3"/>
    <n v="180"/>
    <m/>
    <m/>
    <n v="1"/>
    <n v="18"/>
    <n v="0"/>
    <n v="0"/>
    <n v="0"/>
    <n v="0"/>
    <n v="0"/>
    <n v="0"/>
    <n v="0"/>
    <n v="0"/>
    <n v="0"/>
    <n v="0"/>
    <s v="SICT"/>
    <s v="I8"/>
    <m/>
    <x v="3"/>
    <x v="27"/>
    <n v="0.1"/>
    <n v="18"/>
    <s v="Gruppe 952. Lang afgang."/>
    <m/>
    <s v="DSP"/>
    <m/>
    <m/>
    <m/>
    <n v="11"/>
  </r>
  <r>
    <s v="E13"/>
    <s v="Vejledning"/>
    <x v="1"/>
    <x v="10"/>
    <s v="Aalborg"/>
    <n v="15"/>
    <n v="7"/>
    <x v="3"/>
    <n v="105"/>
    <m/>
    <m/>
    <n v="1"/>
    <n v="52.5"/>
    <n v="0"/>
    <n v="0"/>
    <n v="0"/>
    <n v="0"/>
    <n v="0"/>
    <n v="0"/>
    <n v="0"/>
    <n v="0"/>
    <n v="0"/>
    <n v="0"/>
    <s v="SICT"/>
    <s v="I8"/>
    <m/>
    <x v="4"/>
    <x v="6"/>
    <n v="0.5"/>
    <n v="52.5"/>
    <s v="Gruppe 750"/>
    <s v=" "/>
    <s v="DSP"/>
    <s v="oa"/>
    <m/>
    <m/>
    <n v="11"/>
  </r>
  <r>
    <s v="E13"/>
    <s v="Vejledning"/>
    <x v="1"/>
    <x v="10"/>
    <s v="Aalborg"/>
    <n v="15"/>
    <n v="7"/>
    <x v="3"/>
    <n v="105"/>
    <m/>
    <m/>
    <n v="1"/>
    <n v="26.25"/>
    <n v="0"/>
    <n v="0"/>
    <n v="0"/>
    <n v="0"/>
    <n v="0"/>
    <n v="0"/>
    <n v="0"/>
    <n v="0"/>
    <n v="0"/>
    <n v="0"/>
    <s v="SICT"/>
    <s v="I8"/>
    <m/>
    <x v="3"/>
    <x v="4"/>
    <n v="0.25"/>
    <n v="26.25"/>
    <s v="Gruppe 751"/>
    <s v=" "/>
    <s v="DSP"/>
    <s v="oa"/>
    <m/>
    <m/>
    <n v="11"/>
  </r>
  <r>
    <s v="E13"/>
    <s v="Kursus"/>
    <x v="3"/>
    <x v="12"/>
    <s v="Aalborg"/>
    <n v="5"/>
    <n v="16"/>
    <x v="1"/>
    <n v="174"/>
    <m/>
    <s v="PDP5"/>
    <n v="1"/>
    <n v="34.800000000000004"/>
    <n v="0"/>
    <n v="0"/>
    <n v="0"/>
    <n v="0"/>
    <n v="0"/>
    <n v="0"/>
    <n v="0"/>
    <n v="0"/>
    <n v="0"/>
    <n v="0"/>
    <s v="SICT"/>
    <s v="I8"/>
    <m/>
    <x v="9"/>
    <x v="28"/>
    <n v="0.2"/>
    <n v="34.800000000000004"/>
    <m/>
    <s v="ikke ændret %-del"/>
    <s v="HH"/>
    <s v="oa"/>
    <m/>
    <m/>
    <n v="2"/>
  </r>
  <r>
    <s v="E13"/>
    <s v="Kursus"/>
    <x v="3"/>
    <x v="12"/>
    <s v="Aalborg"/>
    <n v="5"/>
    <n v="16"/>
    <x v="1"/>
    <n v="174"/>
    <m/>
    <s v="PDP5"/>
    <n v="1"/>
    <n v="139.20000000000002"/>
    <n v="0"/>
    <n v="0"/>
    <n v="0"/>
    <n v="0"/>
    <n v="0"/>
    <n v="0"/>
    <n v="0"/>
    <n v="0"/>
    <n v="0"/>
    <n v="0"/>
    <s v="SICT"/>
    <s v="I8"/>
    <m/>
    <x v="9"/>
    <x v="29"/>
    <n v="0.8"/>
    <n v="139.20000000000002"/>
    <m/>
    <s v="ikke ændret %-del"/>
    <s v="HH"/>
    <s v="oa"/>
    <m/>
    <m/>
    <n v="2"/>
  </r>
  <r>
    <s v="E13"/>
    <s v="Kursus"/>
    <x v="3"/>
    <x v="12"/>
    <s v="Aalborg"/>
    <n v="5"/>
    <n v="16"/>
    <x v="2"/>
    <n v="5.3327999999999998"/>
    <m/>
    <s v="PDP5"/>
    <n v="1"/>
    <n v="2.6663999999999999"/>
    <n v="0"/>
    <n v="0"/>
    <n v="0"/>
    <n v="0"/>
    <n v="0"/>
    <n v="0"/>
    <n v="0"/>
    <n v="0"/>
    <n v="0"/>
    <n v="0"/>
    <s v="SICT"/>
    <s v="I8"/>
    <m/>
    <x v="9"/>
    <x v="29"/>
    <n v="0.5"/>
    <n v="2.6663999999999999"/>
    <m/>
    <m/>
    <s v="HH"/>
    <m/>
    <m/>
    <m/>
    <n v="2"/>
  </r>
  <r>
    <s v="E13"/>
    <s v="Kursus"/>
    <x v="3"/>
    <x v="12"/>
    <s v="Aalborg"/>
    <n v="5"/>
    <n v="16"/>
    <x v="2"/>
    <n v="5.3327999999999998"/>
    <m/>
    <s v="PDP5"/>
    <n v="1"/>
    <n v="2.6663999999999999"/>
    <n v="0"/>
    <n v="0"/>
    <n v="0"/>
    <n v="0"/>
    <n v="0"/>
    <n v="0"/>
    <n v="0"/>
    <n v="0"/>
    <n v="0"/>
    <n v="0"/>
    <s v="SICT"/>
    <s v="I8"/>
    <m/>
    <x v="9"/>
    <x v="28"/>
    <n v="0.5"/>
    <n v="2.6663999999999999"/>
    <m/>
    <m/>
    <s v="HH"/>
    <m/>
    <m/>
    <m/>
    <n v="2"/>
  </r>
  <r>
    <s v="E13"/>
    <s v="Kursus"/>
    <x v="1"/>
    <x v="13"/>
    <s v="Aalborg"/>
    <n v="5"/>
    <n v="9"/>
    <x v="1"/>
    <n v="163.5"/>
    <m/>
    <s v="PDP7(3) AA9(5) VGIS9(1) "/>
    <n v="1"/>
    <n v="163.5"/>
    <n v="0"/>
    <n v="0"/>
    <n v="0"/>
    <n v="0"/>
    <n v="0"/>
    <n v="0"/>
    <n v="0"/>
    <n v="0"/>
    <n v="0"/>
    <n v="0"/>
    <s v="SICT"/>
    <s v="I8"/>
    <s v="Valgfag for AA9 og VGIS9"/>
    <x v="9"/>
    <x v="30"/>
    <n v="1"/>
    <n v="163.5"/>
    <s v="PDP7(3) AA9(5) VGIS9(1)  - jf HH's eksamensliste"/>
    <m/>
    <s v="HH"/>
    <s v="oa"/>
    <m/>
    <m/>
    <n v="4"/>
  </r>
  <r>
    <s v="E13"/>
    <s v="Kursus"/>
    <x v="1"/>
    <x v="13"/>
    <s v="Aalborg"/>
    <n v="5"/>
    <n v="9"/>
    <x v="2"/>
    <n v="2.9996999999999998"/>
    <m/>
    <s v="PDP7(10) AA9(4) VGIS9(5) "/>
    <n v="1"/>
    <n v="2.9996999999999998"/>
    <n v="0"/>
    <n v="0"/>
    <n v="0"/>
    <n v="0"/>
    <n v="0"/>
    <n v="0"/>
    <n v="0"/>
    <n v="0"/>
    <n v="0"/>
    <n v="0"/>
    <s v="SICT"/>
    <s v="I8"/>
    <m/>
    <x v="9"/>
    <x v="30"/>
    <n v="1"/>
    <n v="2.9996999999999998"/>
    <s v="PDP7(3) AA9(5) VGIS9(1)  - jf HH's eksamensliste"/>
    <m/>
    <s v="HH"/>
    <s v="oa"/>
    <m/>
    <m/>
    <n v="4"/>
  </r>
  <r>
    <s v="E13"/>
    <s v="Kursus"/>
    <x v="1"/>
    <x v="13"/>
    <s v="Aalborg"/>
    <n v="5"/>
    <n v="9"/>
    <x v="5"/>
    <n v="3"/>
    <m/>
    <s v="PDP7(10) AA9(4) VGIS9(5) "/>
    <n v="1"/>
    <n v="3"/>
    <n v="0"/>
    <n v="0"/>
    <n v="0"/>
    <n v="0"/>
    <n v="0"/>
    <n v="0"/>
    <n v="0"/>
    <n v="0"/>
    <n v="0"/>
    <n v="0"/>
    <s v="SICT"/>
    <s v="I8"/>
    <m/>
    <x v="9"/>
    <x v="31"/>
    <n v="1"/>
    <n v="3"/>
    <s v="PDP7(3) AA9(5) VGIS9(1)  - jf HH's eksamensliste"/>
    <m/>
    <s v="HH"/>
    <s v="oa"/>
    <m/>
    <m/>
    <n v="5"/>
  </r>
  <r>
    <s v="E13"/>
    <s v="Kursus"/>
    <x v="2"/>
    <x v="14"/>
    <s v="Aalborg"/>
    <n v="5"/>
    <n v="4"/>
    <x v="1"/>
    <n v="156"/>
    <m/>
    <s v="ICTE9(4) "/>
    <n v="1"/>
    <n v="156"/>
    <n v="0"/>
    <n v="0"/>
    <n v="0"/>
    <n v="0"/>
    <n v="0"/>
    <n v="0"/>
    <n v="0"/>
    <n v="0"/>
    <n v="0"/>
    <n v="0"/>
    <s v="SICT"/>
    <s v="I8"/>
    <m/>
    <x v="7"/>
    <x v="0"/>
    <n v="1"/>
    <n v="156"/>
    <m/>
    <m/>
    <s v="HH"/>
    <s v="oa"/>
    <m/>
    <m/>
    <n v="8"/>
  </r>
  <r>
    <s v="E13"/>
    <s v="Kursus"/>
    <x v="2"/>
    <x v="14"/>
    <s v="Aalborg"/>
    <n v="5"/>
    <n v="4"/>
    <x v="2"/>
    <n v="1.3331999999999999"/>
    <m/>
    <s v="ICTE9(4) "/>
    <n v="1"/>
    <n v="1.3331999999999999"/>
    <n v="0"/>
    <n v="0"/>
    <n v="0"/>
    <n v="0"/>
    <n v="0"/>
    <n v="0"/>
    <n v="0"/>
    <n v="0"/>
    <n v="0"/>
    <n v="0"/>
    <s v="SICT"/>
    <s v="I8"/>
    <m/>
    <x v="7"/>
    <x v="0"/>
    <n v="1"/>
    <n v="1.3331999999999999"/>
    <m/>
    <m/>
    <s v="HH"/>
    <s v="oa"/>
    <m/>
    <m/>
    <n v="8"/>
  </r>
  <r>
    <s v="E13"/>
    <s v="Kursus"/>
    <x v="2"/>
    <x v="14"/>
    <s v="Aalborg"/>
    <n v="5"/>
    <n v="4"/>
    <x v="5"/>
    <n v="1.3331999999999999"/>
    <m/>
    <s v="ICTE9(4) "/>
    <n v="1"/>
    <n v="1.3331999999999999"/>
    <n v="0"/>
    <n v="0"/>
    <n v="0"/>
    <n v="0"/>
    <n v="0"/>
    <n v="0"/>
    <n v="0"/>
    <n v="0"/>
    <n v="0"/>
    <n v="0"/>
    <s v="SICT"/>
    <s v="I8"/>
    <m/>
    <x v="7"/>
    <x v="0"/>
    <n v="1"/>
    <n v="1.3331999999999999"/>
    <m/>
    <m/>
    <s v="HH"/>
    <s v="oa"/>
    <s v="ja"/>
    <m/>
    <s v="mangler"/>
  </r>
  <r>
    <s v="E13"/>
    <s v="Vejledning"/>
    <x v="2"/>
    <x v="15"/>
    <s v="Aalborg"/>
    <n v="30"/>
    <n v="4"/>
    <x v="3"/>
    <n v="80"/>
    <m/>
    <m/>
    <n v="1"/>
    <n v="40"/>
    <n v="0"/>
    <n v="0"/>
    <n v="0"/>
    <n v="0"/>
    <n v="0"/>
    <n v="0"/>
    <n v="0"/>
    <n v="0"/>
    <n v="0"/>
    <n v="0"/>
    <s v="SICT"/>
    <s v="I8"/>
    <s v="Kurser rekvireres ikke. I stedet forøges projektmodulet med 2x5 ECTS-point"/>
    <x v="7"/>
    <x v="22"/>
    <n v="0.5"/>
    <n v="40"/>
    <s v="alle langt afgang // RETTET - 4x20 timer i E13 + 4x30 timer i F14 /hh+mbi"/>
    <m/>
    <s v="HH"/>
    <m/>
    <m/>
    <m/>
    <n v="11"/>
  </r>
  <r>
    <s v="E13"/>
    <s v="Vejledning"/>
    <x v="2"/>
    <x v="15"/>
    <s v="Aalborg"/>
    <n v="30"/>
    <n v="4"/>
    <x v="4"/>
    <n v="8"/>
    <m/>
    <m/>
    <n v="1"/>
    <n v="0"/>
    <n v="0"/>
    <n v="0"/>
    <n v="0"/>
    <n v="0"/>
    <n v="0"/>
    <n v="0"/>
    <n v="0"/>
    <n v="0"/>
    <n v="0"/>
    <n v="0"/>
    <s v="SICT"/>
    <s v="I8"/>
    <m/>
    <x v="7"/>
    <x v="19"/>
    <m/>
    <n v="0"/>
    <s v="alle langt afgang"/>
    <m/>
    <s v="HH"/>
    <m/>
    <m/>
    <m/>
    <n v="12"/>
  </r>
  <r>
    <s v="E13"/>
    <s v="Vejledning"/>
    <x v="4"/>
    <x v="16"/>
    <s v="Aalborg"/>
    <n v="45"/>
    <n v="1"/>
    <x v="3"/>
    <n v="30"/>
    <m/>
    <m/>
    <n v="1"/>
    <n v="30"/>
    <n v="0"/>
    <n v="0"/>
    <n v="0"/>
    <n v="0"/>
    <n v="0"/>
    <n v="0"/>
    <n v="0"/>
    <n v="0"/>
    <n v="0"/>
    <n v="0"/>
    <s v="SICT"/>
    <s v="I8"/>
    <m/>
    <x v="1"/>
    <x v="32"/>
    <n v="1"/>
    <n v="30"/>
    <s v="martin møldrup / timerne for 6. og 7. sem. Gives først når de studerende afslutter."/>
    <s v="både praktik og afgangsprojekt"/>
    <s v="HH"/>
    <m/>
    <m/>
    <m/>
    <n v="10"/>
  </r>
  <r>
    <s v="E13"/>
    <s v="Vejledning"/>
    <x v="4"/>
    <x v="16"/>
    <s v="Aalborg"/>
    <n v="55"/>
    <n v="1"/>
    <x v="3"/>
    <n v="30"/>
    <n v="30"/>
    <m/>
    <n v="1"/>
    <n v="15"/>
    <n v="0"/>
    <n v="0"/>
    <n v="0"/>
    <n v="0"/>
    <n v="0"/>
    <n v="0"/>
    <n v="0"/>
    <n v="0"/>
    <n v="0"/>
    <n v="0"/>
    <s v="SICT"/>
    <s v="I8"/>
    <m/>
    <x v="10"/>
    <x v="33"/>
    <n v="0.5"/>
    <n v="15"/>
    <s v="bo ørsted adnresen"/>
    <s v="både praktik og afgangsprojekt"/>
    <s v="HH"/>
    <m/>
    <m/>
    <m/>
    <n v="10"/>
  </r>
  <r>
    <s v="E13"/>
    <s v="Vejledning"/>
    <x v="4"/>
    <x v="16"/>
    <s v="Aalborg"/>
    <n v="55"/>
    <n v="1"/>
    <x v="3"/>
    <n v="30"/>
    <m/>
    <m/>
    <n v="1"/>
    <n v="15"/>
    <n v="0"/>
    <n v="0"/>
    <n v="0"/>
    <n v="0"/>
    <n v="0"/>
    <n v="0"/>
    <n v="0"/>
    <n v="0"/>
    <n v="0"/>
    <n v="0"/>
    <s v="SICT"/>
    <s v="I8"/>
    <m/>
    <x v="10"/>
    <x v="34"/>
    <n v="0.5"/>
    <n v="15"/>
    <s v="bo ørsted adnresen"/>
    <s v="både praktik og afgangsprojekt"/>
    <s v="HH"/>
    <m/>
    <m/>
    <m/>
    <n v="10"/>
  </r>
  <r>
    <s v="E13"/>
    <s v="Vejledning"/>
    <x v="4"/>
    <x v="16"/>
    <s v="Aalborg"/>
    <n v="56"/>
    <n v="1"/>
    <x v="3"/>
    <n v="30"/>
    <m/>
    <m/>
    <n v="1"/>
    <n v="30"/>
    <n v="0"/>
    <n v="0"/>
    <n v="0"/>
    <n v="0"/>
    <n v="0"/>
    <n v="0"/>
    <n v="0"/>
    <n v="0"/>
    <n v="0"/>
    <n v="0"/>
    <s v="SICT"/>
    <s v="I8"/>
    <m/>
    <x v="1"/>
    <x v="32"/>
    <n v="1"/>
    <n v="30"/>
    <s v="folmer brehm nøhr"/>
    <s v="både praktik og afgangsprojekt"/>
    <s v="HH"/>
    <m/>
    <m/>
    <m/>
    <n v="10"/>
  </r>
  <r>
    <s v="E13"/>
    <s v="Sommerskole "/>
    <x v="5"/>
    <x v="17"/>
    <s v="Aalborg"/>
    <m/>
    <m/>
    <x v="8"/>
    <n v="100"/>
    <m/>
    <m/>
    <n v="1"/>
    <n v="100"/>
    <n v="0"/>
    <n v="0"/>
    <n v="0"/>
    <n v="0"/>
    <n v="0"/>
    <n v="0"/>
    <n v="0"/>
    <n v="0"/>
    <n v="0"/>
    <n v="0"/>
    <s v="SICT"/>
    <s v="I8"/>
    <s v="Sommerskole koordinering"/>
    <x v="1"/>
    <x v="11"/>
    <n v="1"/>
    <n v="100"/>
    <m/>
    <m/>
    <s v="HH"/>
    <m/>
    <s v="ja"/>
    <m/>
    <s v="mangler"/>
  </r>
  <r>
    <s v="E13"/>
    <s v="Sommerskole "/>
    <x v="5"/>
    <x v="17"/>
    <s v="Aalborg"/>
    <m/>
    <m/>
    <x v="9"/>
    <n v="50"/>
    <m/>
    <m/>
    <n v="1"/>
    <n v="50"/>
    <n v="0"/>
    <n v="0"/>
    <n v="0"/>
    <n v="0"/>
    <n v="0"/>
    <n v="0"/>
    <n v="0"/>
    <n v="0"/>
    <n v="0"/>
    <n v="0"/>
    <s v="SICT"/>
    <s v="I8"/>
    <s v="PBL kursus"/>
    <x v="1"/>
    <x v="11"/>
    <n v="1"/>
    <n v="50"/>
    <m/>
    <m/>
    <s v="HH"/>
    <m/>
    <s v="ja"/>
    <m/>
    <s v="mangler"/>
  </r>
  <r>
    <s v="E13"/>
    <s v="Administration"/>
    <x v="5"/>
    <x v="18"/>
    <s v="Aalborg"/>
    <m/>
    <m/>
    <x v="10"/>
    <n v="75"/>
    <m/>
    <m/>
    <n v="1"/>
    <n v="5"/>
    <n v="0"/>
    <n v="0"/>
    <n v="0"/>
    <n v="0"/>
    <n v="0"/>
    <n v="0"/>
    <n v="0"/>
    <n v="0"/>
    <n v="0"/>
    <n v="0"/>
    <s v="SICT"/>
    <s v="I8"/>
    <s v="AAT ansøgninger"/>
    <x v="9"/>
    <x v="29"/>
    <m/>
    <n v="5"/>
    <s v="75 timer i alt E13"/>
    <m/>
    <s v="HH"/>
    <m/>
    <m/>
    <m/>
    <n v="14"/>
  </r>
  <r>
    <s v="E13"/>
    <s v="Administration"/>
    <x v="5"/>
    <x v="18"/>
    <s v="Aalborg"/>
    <m/>
    <m/>
    <x v="10"/>
    <n v="75"/>
    <m/>
    <m/>
    <n v="1"/>
    <n v="4"/>
    <n v="0"/>
    <n v="0"/>
    <n v="0"/>
    <n v="0"/>
    <n v="0"/>
    <n v="0"/>
    <n v="0"/>
    <n v="0"/>
    <n v="0"/>
    <n v="0"/>
    <s v="SICT"/>
    <s v="I8"/>
    <s v="SPC ansøgninger"/>
    <x v="1"/>
    <x v="32"/>
    <m/>
    <n v="4"/>
    <s v="75 timer i alt E13"/>
    <m/>
    <s v="HH"/>
    <m/>
    <m/>
    <m/>
    <n v="14"/>
  </r>
  <r>
    <s v="E13"/>
    <s v="Administration"/>
    <x v="5"/>
    <x v="18"/>
    <s v="Aalborg"/>
    <m/>
    <m/>
    <x v="10"/>
    <n v="75"/>
    <m/>
    <m/>
    <n v="1"/>
    <n v="8"/>
    <n v="0"/>
    <n v="0"/>
    <n v="0"/>
    <n v="0"/>
    <n v="0"/>
    <n v="0"/>
    <n v="0"/>
    <n v="0"/>
    <n v="0"/>
    <n v="0"/>
    <s v="SICT"/>
    <s v="I8"/>
    <s v="ICTE-A ansøgninger"/>
    <x v="7"/>
    <x v="22"/>
    <m/>
    <n v="8"/>
    <s v="75 timer i alt E13"/>
    <m/>
    <s v="HH"/>
    <m/>
    <m/>
    <m/>
    <n v="14"/>
  </r>
  <r>
    <s v="E13"/>
    <s v="Administration"/>
    <x v="5"/>
    <x v="18"/>
    <s v="Aalborg"/>
    <m/>
    <m/>
    <x v="10"/>
    <n v="75"/>
    <m/>
    <m/>
    <n v="1"/>
    <n v="5"/>
    <n v="0"/>
    <n v="0"/>
    <n v="0"/>
    <n v="0"/>
    <n v="0"/>
    <n v="0"/>
    <n v="0"/>
    <n v="0"/>
    <n v="0"/>
    <n v="0"/>
    <s v="SICT"/>
    <s v="I8"/>
    <s v="CA ansøgninger"/>
    <x v="10"/>
    <x v="35"/>
    <m/>
    <n v="5"/>
    <s v="75 timer i alt E13"/>
    <m/>
    <s v="HH"/>
    <m/>
    <m/>
    <m/>
    <n v="14"/>
  </r>
  <r>
    <s v="E13"/>
    <s v="Administration"/>
    <x v="5"/>
    <x v="18"/>
    <s v="Aalborg"/>
    <m/>
    <m/>
    <x v="10"/>
    <n v="75"/>
    <m/>
    <m/>
    <n v="1"/>
    <n v="12"/>
    <n v="0"/>
    <n v="0"/>
    <n v="0"/>
    <n v="0"/>
    <n v="0"/>
    <n v="0"/>
    <n v="0"/>
    <n v="0"/>
    <n v="0"/>
    <n v="0"/>
    <s v="SICT"/>
    <s v="I8"/>
    <s v="WCS ansøgninger"/>
    <x v="3"/>
    <x v="4"/>
    <m/>
    <n v="12"/>
    <s v="75 timer i alt E13"/>
    <m/>
    <s v="HH"/>
    <m/>
    <m/>
    <m/>
    <n v="14"/>
  </r>
  <r>
    <s v="E13"/>
    <s v="Administration"/>
    <x v="5"/>
    <x v="18"/>
    <s v="Aalborg"/>
    <m/>
    <m/>
    <x v="10"/>
    <n v="75"/>
    <m/>
    <m/>
    <n v="1"/>
    <n v="14"/>
    <n v="0"/>
    <n v="0"/>
    <n v="0"/>
    <n v="0"/>
    <n v="0"/>
    <n v="0"/>
    <n v="0"/>
    <n v="0"/>
    <n v="0"/>
    <n v="0"/>
    <s v="SICT"/>
    <s v="I8"/>
    <s v="NDS ansøgninger"/>
    <x v="8"/>
    <x v="36"/>
    <m/>
    <n v="14"/>
    <s v="75 timer i alt E13"/>
    <m/>
    <s v="HH"/>
    <m/>
    <m/>
    <m/>
    <n v="14"/>
  </r>
  <r>
    <s v="E13"/>
    <s v="Administration"/>
    <x v="5"/>
    <x v="18"/>
    <s v="Aalborg"/>
    <m/>
    <m/>
    <x v="10"/>
    <n v="75"/>
    <m/>
    <m/>
    <n v="1"/>
    <n v="27"/>
    <n v="0"/>
    <n v="0"/>
    <n v="0"/>
    <n v="0"/>
    <n v="0"/>
    <n v="0"/>
    <n v="0"/>
    <n v="0"/>
    <n v="0"/>
    <n v="0"/>
    <s v="SICT"/>
    <s v="I8"/>
    <s v="ICTE-C ansøgninger"/>
    <x v="11"/>
    <x v="37"/>
    <m/>
    <n v="27"/>
    <s v="75 timer i alt E13"/>
    <m/>
    <s v="HH"/>
    <m/>
    <m/>
    <m/>
    <n v="14"/>
  </r>
  <r>
    <s v="E13"/>
    <s v="Administration"/>
    <x v="5"/>
    <x v="17"/>
    <s v="Aalborg"/>
    <m/>
    <m/>
    <x v="11"/>
    <n v="30"/>
    <m/>
    <m/>
    <n v="1"/>
    <n v="20.100000000000001"/>
    <n v="0"/>
    <n v="0"/>
    <n v="0"/>
    <n v="0"/>
    <n v="0"/>
    <n v="0"/>
    <n v="0"/>
    <n v="0"/>
    <n v="0"/>
    <n v="0"/>
    <s v="SICT"/>
    <s v="I8"/>
    <m/>
    <x v="8"/>
    <x v="38"/>
    <n v="0.67"/>
    <n v="20.100000000000001"/>
    <s v=" "/>
    <m/>
    <s v="SUS"/>
    <m/>
    <s v="JA // er med på rekv. 14.maj 2014 / mbi+hh"/>
    <m/>
    <m/>
  </r>
  <r>
    <s v="E13"/>
    <s v="Administration"/>
    <x v="5"/>
    <x v="17"/>
    <s v="Aalborg"/>
    <m/>
    <m/>
    <x v="11"/>
    <n v="30"/>
    <m/>
    <m/>
    <n v="1"/>
    <n v="9.9"/>
    <n v="0"/>
    <n v="0"/>
    <n v="0"/>
    <n v="0"/>
    <n v="0"/>
    <n v="0"/>
    <n v="0"/>
    <n v="0"/>
    <n v="0"/>
    <n v="0"/>
    <s v="SICT"/>
    <s v="I8"/>
    <m/>
    <x v="10"/>
    <x v="39"/>
    <n v="0.33"/>
    <n v="9.9"/>
    <s v=" "/>
    <m/>
    <s v="SUS"/>
    <m/>
    <s v="JA // er med på rekv. 14.maj 2014 / mbi+hh"/>
    <m/>
    <m/>
  </r>
  <r>
    <s v="E13"/>
    <s v="Sommerskole"/>
    <x v="5"/>
    <x v="19"/>
    <s v="Aalborg"/>
    <m/>
    <n v="32"/>
    <x v="12"/>
    <n v="198"/>
    <m/>
    <m/>
    <n v="1"/>
    <n v="99"/>
    <n v="0"/>
    <n v="0"/>
    <n v="0"/>
    <n v="0"/>
    <n v="0"/>
    <n v="0"/>
    <n v="0"/>
    <n v="0"/>
    <n v="0"/>
    <n v="0"/>
    <s v="SICT"/>
    <s v="I8"/>
    <s v="Sommerskole (MPP)"/>
    <x v="3"/>
    <x v="40"/>
    <n v="0.5"/>
    <n v="99"/>
    <m/>
    <m/>
    <s v="HH"/>
    <m/>
    <m/>
    <m/>
    <n v="14"/>
  </r>
  <r>
    <s v="E13"/>
    <s v="Sommerskole"/>
    <x v="5"/>
    <x v="19"/>
    <s v="Aalborg"/>
    <m/>
    <n v="32"/>
    <x v="12"/>
    <n v="198"/>
    <m/>
    <m/>
    <n v="1"/>
    <n v="99"/>
    <n v="0"/>
    <n v="0"/>
    <n v="0"/>
    <n v="0"/>
    <n v="0"/>
    <n v="0"/>
    <n v="0"/>
    <n v="0"/>
    <n v="0"/>
    <n v="0"/>
    <s v="SICT"/>
    <s v="I8"/>
    <s v="Sommerskole (MPP)"/>
    <x v="3"/>
    <x v="41"/>
    <n v="0.5"/>
    <n v="99"/>
    <m/>
    <m/>
    <s v="HH"/>
    <m/>
    <m/>
    <m/>
    <n v="14"/>
  </r>
  <r>
    <s v="E13"/>
    <s v="Sommerskole "/>
    <x v="5"/>
    <x v="19"/>
    <s v="Aalborg"/>
    <m/>
    <n v="9"/>
    <x v="13"/>
    <n v="163.5"/>
    <m/>
    <m/>
    <n v="1"/>
    <n v="163.5"/>
    <n v="0"/>
    <n v="0"/>
    <n v="0"/>
    <n v="0"/>
    <n v="0"/>
    <n v="0"/>
    <n v="0"/>
    <n v="0"/>
    <n v="0"/>
    <n v="0"/>
    <s v="SICT"/>
    <s v="I8"/>
    <s v="Sommerskole (MISP)"/>
    <x v="1"/>
    <x v="8"/>
    <n v="1"/>
    <n v="163.5"/>
    <m/>
    <m/>
    <s v="HH"/>
    <m/>
    <m/>
    <m/>
    <n v="14"/>
  </r>
  <r>
    <s v="E13"/>
    <s v="Vejledning"/>
    <x v="6"/>
    <x v="20"/>
    <s v="Aalborg "/>
    <n v="15"/>
    <m/>
    <x v="4"/>
    <m/>
    <m/>
    <m/>
    <n v="1"/>
    <n v="0"/>
    <n v="0"/>
    <n v="0"/>
    <n v="0"/>
    <n v="0"/>
    <n v="0"/>
    <n v="0"/>
    <n v="0"/>
    <n v="0"/>
    <n v="0"/>
    <n v="0"/>
    <s v="SICT"/>
    <s v="I11"/>
    <m/>
    <x v="12"/>
    <x v="42"/>
    <n v="0"/>
    <n v="0"/>
    <m/>
    <s v="OK - Ekstern censur"/>
    <s v="HH"/>
    <m/>
    <m/>
    <m/>
    <n v="11"/>
  </r>
  <r>
    <s v="E13"/>
    <s v="Vejledning"/>
    <x v="6"/>
    <x v="20"/>
    <s v="Aalborg "/>
    <n v="15"/>
    <n v="21"/>
    <x v="3"/>
    <n v="315"/>
    <m/>
    <m/>
    <n v="1"/>
    <n v="236.25"/>
    <n v="0"/>
    <n v="0"/>
    <n v="0"/>
    <n v="0"/>
    <n v="0"/>
    <n v="0"/>
    <n v="0"/>
    <n v="0"/>
    <n v="0"/>
    <n v="0"/>
    <s v="SICT"/>
    <s v="I8"/>
    <m/>
    <x v="1"/>
    <x v="1"/>
    <n v="0.75"/>
    <n v="236.25"/>
    <m/>
    <s v="16 stud (gr.381-382-383)"/>
    <s v="HH"/>
    <m/>
    <m/>
    <m/>
    <n v="10"/>
  </r>
  <r>
    <s v="E13"/>
    <s v="Vejledning"/>
    <x v="6"/>
    <x v="20"/>
    <s v="Aalborg "/>
    <n v="15"/>
    <n v="21"/>
    <x v="3"/>
    <n v="315"/>
    <m/>
    <m/>
    <n v="1"/>
    <n v="78.75"/>
    <n v="0"/>
    <n v="0"/>
    <n v="0"/>
    <n v="0"/>
    <n v="0"/>
    <n v="0"/>
    <n v="0"/>
    <n v="0"/>
    <n v="0"/>
    <n v="0"/>
    <s v="SICT"/>
    <s v="I8"/>
    <m/>
    <x v="1"/>
    <x v="43"/>
    <n v="0.25"/>
    <n v="78.75"/>
    <m/>
    <s v="5 stud (gr380)"/>
    <s v="HH"/>
    <m/>
    <m/>
    <m/>
    <n v="10"/>
  </r>
  <r>
    <s v="E13"/>
    <s v="Semesterkoordinator"/>
    <x v="6"/>
    <x v="8"/>
    <s v="Aalborg "/>
    <n v="3"/>
    <n v="21"/>
    <x v="14"/>
    <n v="40"/>
    <m/>
    <m/>
    <n v="1"/>
    <n v="40"/>
    <n v="0"/>
    <n v="0"/>
    <n v="0"/>
    <n v="0"/>
    <n v="0"/>
    <n v="0"/>
    <n v="0"/>
    <n v="0"/>
    <n v="0"/>
    <n v="0"/>
    <s v="SICT"/>
    <s v="I8"/>
    <m/>
    <x v="1"/>
    <x v="1"/>
    <n v="1"/>
    <n v="40"/>
    <m/>
    <m/>
    <s v="HH"/>
    <m/>
    <m/>
    <m/>
    <n v="13"/>
  </r>
  <r>
    <s v="E13"/>
    <s v="Vejledning"/>
    <x v="3"/>
    <x v="21"/>
    <s v="Aalborg "/>
    <n v="20"/>
    <n v="16"/>
    <x v="3"/>
    <n v="320"/>
    <m/>
    <m/>
    <n v="1"/>
    <n v="128"/>
    <n v="0"/>
    <n v="0"/>
    <n v="0"/>
    <n v="0"/>
    <n v="0"/>
    <n v="0"/>
    <n v="0"/>
    <n v="0"/>
    <n v="0"/>
    <n v="0"/>
    <s v="SICT"/>
    <s v="I8"/>
    <m/>
    <x v="9"/>
    <x v="31"/>
    <n v="0.4"/>
    <n v="128"/>
    <m/>
    <s v="6 stud (gr.582)"/>
    <s v="HH"/>
    <s v="oa"/>
    <m/>
    <m/>
    <n v="10"/>
  </r>
  <r>
    <s v="E13"/>
    <s v="Vejledning"/>
    <x v="3"/>
    <x v="21"/>
    <s v="Aalborg "/>
    <n v="20"/>
    <n v="16"/>
    <x v="3"/>
    <n v="320"/>
    <m/>
    <m/>
    <n v="1"/>
    <n v="192"/>
    <n v="0"/>
    <n v="0"/>
    <n v="0"/>
    <n v="0"/>
    <n v="0"/>
    <n v="0"/>
    <n v="0"/>
    <n v="0"/>
    <n v="0"/>
    <n v="0"/>
    <s v="SICT"/>
    <s v="I8"/>
    <m/>
    <x v="9"/>
    <x v="28"/>
    <n v="0.6"/>
    <n v="192"/>
    <m/>
    <s v="10 stud (580-81)"/>
    <s v="HH"/>
    <s v="oa"/>
    <m/>
    <m/>
    <n v="10"/>
  </r>
  <r>
    <s v="E13"/>
    <s v="Semesterkoordinator"/>
    <x v="3"/>
    <x v="8"/>
    <s v="Aalborg "/>
    <n v="5"/>
    <n v="16"/>
    <x v="14"/>
    <n v="40"/>
    <m/>
    <m/>
    <n v="1"/>
    <n v="40"/>
    <n v="0"/>
    <n v="0"/>
    <n v="0"/>
    <n v="0"/>
    <n v="0"/>
    <n v="0"/>
    <n v="0"/>
    <n v="0"/>
    <n v="0"/>
    <n v="0"/>
    <s v="SICT"/>
    <s v="I8"/>
    <m/>
    <x v="9"/>
    <x v="28"/>
    <n v="1"/>
    <n v="40"/>
    <m/>
    <m/>
    <s v="HH"/>
    <m/>
    <m/>
    <m/>
    <n v="13"/>
  </r>
  <r>
    <s v="E13"/>
    <s v="Vejledning"/>
    <x v="1"/>
    <x v="22"/>
    <s v="Aalborg "/>
    <n v="15"/>
    <n v="3"/>
    <x v="3"/>
    <n v="45"/>
    <m/>
    <m/>
    <n v="1"/>
    <n v="22.5"/>
    <n v="0"/>
    <n v="0"/>
    <n v="0"/>
    <n v="0"/>
    <n v="0"/>
    <n v="0"/>
    <n v="0"/>
    <n v="0"/>
    <n v="0"/>
    <n v="0"/>
    <s v="SICT"/>
    <s v="I8"/>
    <m/>
    <x v="9"/>
    <x v="30"/>
    <n v="0.5"/>
    <n v="22.5"/>
    <m/>
    <s v="gr.780"/>
    <s v="HH"/>
    <s v="oa"/>
    <m/>
    <m/>
    <n v="11"/>
  </r>
  <r>
    <s v="E13"/>
    <s v="Vejledning"/>
    <x v="1"/>
    <x v="22"/>
    <s v="Aalborg "/>
    <n v="15"/>
    <n v="3"/>
    <x v="4"/>
    <n v="8"/>
    <m/>
    <m/>
    <n v="0"/>
    <n v="0"/>
    <n v="0"/>
    <n v="0"/>
    <n v="0"/>
    <n v="0"/>
    <n v="0"/>
    <n v="0"/>
    <n v="0"/>
    <n v="0"/>
    <n v="0"/>
    <n v="0"/>
    <s v="SICT"/>
    <s v="I11"/>
    <s v="8 timer til I11"/>
    <x v="12"/>
    <x v="0"/>
    <n v="1"/>
    <n v="0"/>
    <s v="Skal flyttes til I11 /OA"/>
    <s v="radka antalikova"/>
    <s v="HH"/>
    <s v="oa"/>
    <m/>
    <m/>
    <n v="12"/>
  </r>
  <r>
    <s v="E13"/>
    <s v="Semesterkoordinator"/>
    <x v="1"/>
    <x v="8"/>
    <s v="Aalborg "/>
    <n v="1"/>
    <n v="3"/>
    <x v="14"/>
    <n v="40"/>
    <m/>
    <m/>
    <n v="1"/>
    <n v="40"/>
    <n v="0"/>
    <n v="0"/>
    <n v="0"/>
    <n v="0"/>
    <n v="0"/>
    <n v="0"/>
    <n v="0"/>
    <n v="0"/>
    <n v="0"/>
    <n v="0"/>
    <s v="SICT"/>
    <s v="I8"/>
    <m/>
    <x v="1"/>
    <x v="1"/>
    <n v="1"/>
    <n v="40"/>
    <m/>
    <m/>
    <s v="HH"/>
    <m/>
    <m/>
    <m/>
    <n v="13"/>
  </r>
  <r>
    <s v="E13"/>
    <s v="Semesterkoordinator"/>
    <x v="1"/>
    <x v="8"/>
    <s v="Aalborg "/>
    <n v="1"/>
    <n v="0"/>
    <x v="15"/>
    <n v="0"/>
    <m/>
    <m/>
    <n v="1"/>
    <n v="0"/>
    <n v="0"/>
    <n v="0"/>
    <n v="0"/>
    <n v="0"/>
    <n v="0"/>
    <n v="0"/>
    <n v="0"/>
    <n v="0"/>
    <n v="0"/>
    <n v="0"/>
    <s v="SICT"/>
    <s v="I8"/>
    <m/>
    <x v="7"/>
    <x v="22"/>
    <n v="1"/>
    <n v="0"/>
    <s v="Ingen studerende. Semestret kørte ikke."/>
    <m/>
    <s v="HH"/>
    <m/>
    <m/>
    <m/>
    <n v="13"/>
  </r>
  <r>
    <s v="E13"/>
    <s v="Vejledning"/>
    <x v="2"/>
    <x v="23"/>
    <s v="Aalborg "/>
    <n v="30"/>
    <n v="7"/>
    <x v="3"/>
    <n v="210"/>
    <m/>
    <m/>
    <n v="1"/>
    <n v="210"/>
    <n v="0"/>
    <n v="0"/>
    <n v="0"/>
    <n v="0"/>
    <n v="0"/>
    <n v="0"/>
    <n v="0"/>
    <n v="0"/>
    <n v="0"/>
    <n v="0"/>
    <s v="SICT"/>
    <s v="I8"/>
    <m/>
    <x v="1"/>
    <x v="1"/>
    <n v="1"/>
    <n v="210"/>
    <s v="7 praktik"/>
    <m/>
    <s v="HH"/>
    <m/>
    <m/>
    <m/>
    <n v="11"/>
  </r>
  <r>
    <s v="E13"/>
    <s v="Vejledning"/>
    <x v="2"/>
    <x v="23"/>
    <s v="Aalborg "/>
    <n v="30"/>
    <n v="7"/>
    <x v="4"/>
    <n v="14"/>
    <m/>
    <m/>
    <n v="1"/>
    <n v="14"/>
    <n v="0"/>
    <n v="0"/>
    <n v="0"/>
    <n v="0"/>
    <n v="0"/>
    <n v="0"/>
    <n v="0"/>
    <n v="0"/>
    <n v="0"/>
    <n v="0"/>
    <s v="SICT"/>
    <s v="I8"/>
    <m/>
    <x v="1"/>
    <x v="11"/>
    <n v="1"/>
    <n v="14"/>
    <s v="7 praktik"/>
    <m/>
    <s v="HH"/>
    <m/>
    <m/>
    <m/>
    <n v="12"/>
  </r>
  <r>
    <s v="E13"/>
    <s v="Semesterkoordinator"/>
    <x v="2"/>
    <x v="8"/>
    <s v="Aalborg "/>
    <n v="3"/>
    <n v="10"/>
    <x v="14"/>
    <n v="40"/>
    <m/>
    <m/>
    <n v="1"/>
    <n v="40"/>
    <n v="0"/>
    <n v="0"/>
    <n v="0"/>
    <n v="0"/>
    <n v="0"/>
    <n v="0"/>
    <n v="0"/>
    <n v="0"/>
    <n v="0"/>
    <n v="0"/>
    <s v="SICT"/>
    <s v="I8"/>
    <m/>
    <x v="1"/>
    <x v="1"/>
    <n v="1"/>
    <n v="40"/>
    <m/>
    <m/>
    <s v="HH"/>
    <s v="oa"/>
    <m/>
    <m/>
    <n v="14"/>
  </r>
  <r>
    <s v="E13"/>
    <s v="Semesterkoordinator"/>
    <x v="2"/>
    <x v="8"/>
    <s v="Aalborg "/>
    <n v="3"/>
    <n v="4"/>
    <x v="16"/>
    <n v="40"/>
    <m/>
    <m/>
    <n v="1"/>
    <n v="40"/>
    <n v="0"/>
    <n v="0"/>
    <n v="0"/>
    <n v="0"/>
    <n v="0"/>
    <n v="0"/>
    <n v="0"/>
    <n v="0"/>
    <n v="0"/>
    <n v="0"/>
    <s v="SICT"/>
    <s v="I8"/>
    <m/>
    <x v="7"/>
    <x v="22"/>
    <n v="1"/>
    <n v="40"/>
    <m/>
    <m/>
    <s v="HH"/>
    <s v="oa"/>
    <m/>
    <m/>
    <n v="14"/>
  </r>
  <r>
    <s v="E13"/>
    <s v="Kursus"/>
    <x v="2"/>
    <x v="24"/>
    <s v="Aalborg "/>
    <n v="5"/>
    <n v="4"/>
    <x v="1"/>
    <n v="156"/>
    <m/>
    <s v="ICTE9(4) "/>
    <n v="1"/>
    <n v="0"/>
    <n v="0"/>
    <n v="0"/>
    <n v="0"/>
    <n v="0"/>
    <n v="0"/>
    <n v="0"/>
    <n v="0"/>
    <n v="0"/>
    <n v="0"/>
    <n v="0"/>
    <s v="SICT"/>
    <s v="I8"/>
    <m/>
    <x v="7"/>
    <x v="0"/>
    <m/>
    <n v="0"/>
    <m/>
    <m/>
    <s v="HH"/>
    <m/>
    <m/>
    <m/>
    <s v="udgår"/>
  </r>
  <r>
    <s v="E13"/>
    <s v="Kursus"/>
    <x v="2"/>
    <x v="24"/>
    <s v="Aalborg "/>
    <n v="5"/>
    <n v="4"/>
    <x v="2"/>
    <n v="1.3331999999999999"/>
    <m/>
    <s v="ICTE9(4) "/>
    <n v="1"/>
    <n v="0"/>
    <n v="0"/>
    <n v="0"/>
    <n v="0"/>
    <n v="0"/>
    <n v="0"/>
    <n v="0"/>
    <n v="0"/>
    <n v="0"/>
    <n v="0"/>
    <n v="0"/>
    <s v="SICT"/>
    <s v="I8"/>
    <m/>
    <x v="7"/>
    <x v="0"/>
    <m/>
    <n v="0"/>
    <m/>
    <m/>
    <s v="HH"/>
    <m/>
    <m/>
    <m/>
    <s v="udgår"/>
  </r>
  <r>
    <s v="E13"/>
    <s v="Kursus"/>
    <x v="2"/>
    <x v="24"/>
    <s v="Aalborg "/>
    <n v="5"/>
    <n v="4"/>
    <x v="5"/>
    <n v="1.3331999999999999"/>
    <m/>
    <s v="ICTE9(4) "/>
    <n v="1"/>
    <n v="0"/>
    <n v="0"/>
    <n v="0"/>
    <n v="0"/>
    <n v="0"/>
    <n v="0"/>
    <n v="0"/>
    <n v="0"/>
    <n v="0"/>
    <n v="0"/>
    <n v="0"/>
    <s v="SICT"/>
    <s v="I8"/>
    <m/>
    <x v="7"/>
    <x v="0"/>
    <m/>
    <n v="0"/>
    <m/>
    <m/>
    <s v="HH"/>
    <m/>
    <m/>
    <m/>
    <s v="udgår"/>
  </r>
  <r>
    <s v="E13"/>
    <s v="Administration"/>
    <x v="7"/>
    <x v="25"/>
    <s v="Aalborg "/>
    <m/>
    <m/>
    <x v="17"/>
    <n v="25"/>
    <n v="25"/>
    <m/>
    <n v="1"/>
    <n v="25"/>
    <n v="0"/>
    <n v="0"/>
    <n v="0"/>
    <n v="0"/>
    <n v="0"/>
    <n v="0"/>
    <n v="0"/>
    <n v="0"/>
    <n v="0"/>
    <n v="0"/>
    <s v="SICT"/>
    <s v="I8"/>
    <m/>
    <x v="10"/>
    <x v="33"/>
    <n v="1"/>
    <n v="25"/>
    <m/>
    <m/>
    <s v="HH"/>
    <m/>
    <s v="ja"/>
    <m/>
    <s v="mangler"/>
  </r>
  <r>
    <s v="E13"/>
    <s v="Vejledning"/>
    <x v="1"/>
    <x v="22"/>
    <s v="Aalborg "/>
    <n v="15"/>
    <n v="3"/>
    <x v="3"/>
    <n v="45"/>
    <m/>
    <m/>
    <n v="1"/>
    <n v="22.5"/>
    <n v="0"/>
    <n v="0"/>
    <n v="0"/>
    <n v="0"/>
    <n v="0"/>
    <n v="0"/>
    <n v="0"/>
    <n v="0"/>
    <n v="0"/>
    <n v="0"/>
    <s v="SICT"/>
    <s v="I8"/>
    <m/>
    <x v="9"/>
    <x v="44"/>
    <n v="0.5"/>
    <n v="22.5"/>
    <m/>
    <s v="gr.780"/>
    <s v="HH"/>
    <s v="oa"/>
    <m/>
    <m/>
    <n v="11"/>
  </r>
  <r>
    <s v="E13"/>
    <s v="Vejledning"/>
    <x v="2"/>
    <x v="23"/>
    <s v="Aalborg "/>
    <n v="20"/>
    <n v="1"/>
    <x v="3"/>
    <n v="20"/>
    <m/>
    <m/>
    <n v="1"/>
    <n v="20"/>
    <n v="0"/>
    <n v="0"/>
    <n v="0"/>
    <n v="0"/>
    <n v="0"/>
    <n v="0"/>
    <n v="0"/>
    <n v="0"/>
    <n v="0"/>
    <n v="0"/>
    <s v="SICT"/>
    <s v="I8"/>
    <m/>
    <x v="9"/>
    <x v="30"/>
    <n v="1"/>
    <n v="20"/>
    <s v="frederik wulff"/>
    <m/>
    <s v="HH"/>
    <m/>
    <m/>
    <m/>
    <n v="11"/>
  </r>
  <r>
    <s v="E13"/>
    <s v="Vejledning"/>
    <x v="2"/>
    <x v="23"/>
    <s v="Aalborg "/>
    <n v="20"/>
    <n v="1"/>
    <x v="3"/>
    <n v="20"/>
    <m/>
    <m/>
    <n v="1"/>
    <n v="20"/>
    <n v="0"/>
    <n v="0"/>
    <n v="0"/>
    <n v="0"/>
    <n v="0"/>
    <n v="0"/>
    <n v="0"/>
    <n v="0"/>
    <n v="0"/>
    <n v="0"/>
    <s v="SICT"/>
    <s v="I8"/>
    <m/>
    <x v="1"/>
    <x v="1"/>
    <n v="1"/>
    <n v="20"/>
    <s v="simone - lang afgang"/>
    <m/>
    <s v="HH"/>
    <m/>
    <m/>
    <m/>
    <n v="11"/>
  </r>
  <r>
    <s v="E13"/>
    <s v="Vejledning"/>
    <x v="2"/>
    <x v="26"/>
    <s v="Aalborg "/>
    <n v="30"/>
    <n v="1"/>
    <x v="3"/>
    <n v="30"/>
    <m/>
    <m/>
    <n v="1"/>
    <n v="19.950000000000003"/>
    <n v="0"/>
    <n v="0"/>
    <n v="0"/>
    <n v="0"/>
    <n v="0"/>
    <n v="0"/>
    <n v="0"/>
    <n v="0"/>
    <n v="0"/>
    <n v="0"/>
    <s v="SICT"/>
    <s v="I8"/>
    <m/>
    <x v="11"/>
    <x v="37"/>
    <n v="0.66500000000000004"/>
    <n v="19.950000000000003"/>
    <s v="terese s.jessen"/>
    <s v="vejleder: lene sørensen"/>
    <s v="HH"/>
    <m/>
    <s v="ja"/>
    <m/>
    <s v="mangler"/>
  </r>
  <r>
    <s v="E13"/>
    <s v="Vejledning"/>
    <x v="2"/>
    <x v="15"/>
    <s v="Aalborg"/>
    <n v="30"/>
    <n v="4"/>
    <x v="3"/>
    <n v="80"/>
    <m/>
    <m/>
    <n v="1"/>
    <n v="40"/>
    <n v="0"/>
    <n v="0"/>
    <n v="0"/>
    <n v="0"/>
    <n v="0"/>
    <n v="0"/>
    <n v="0"/>
    <n v="0"/>
    <n v="0"/>
    <n v="0"/>
    <s v="SICT"/>
    <s v="I8"/>
    <s v="Kurser rekvireres ikke. I stedet forøges projektmodulet med 2x5 ECTS-point"/>
    <x v="7"/>
    <x v="45"/>
    <n v="0.5"/>
    <n v="40"/>
    <s v="alle langt afgang // RETTET - 4x20 timer i E13 + 4x30 timer i F14 /hh+mbi"/>
    <m/>
    <s v="HH"/>
    <m/>
    <m/>
    <m/>
    <n v="11"/>
  </r>
  <r>
    <s v="E13"/>
    <s v="Vejledning"/>
    <x v="2"/>
    <x v="26"/>
    <s v="Aalborg "/>
    <n v="30"/>
    <n v="1"/>
    <x v="3"/>
    <n v="30"/>
    <m/>
    <m/>
    <n v="1"/>
    <n v="9.9600000000000009"/>
    <n v="0"/>
    <n v="0"/>
    <n v="0"/>
    <n v="0"/>
    <n v="0"/>
    <n v="0"/>
    <n v="0"/>
    <n v="0"/>
    <n v="0"/>
    <n v="0"/>
    <s v="SICT"/>
    <s v="I8"/>
    <m/>
    <x v="9"/>
    <x v="30"/>
    <n v="0.33200000000000002"/>
    <n v="9.9600000000000009"/>
    <s v="terese s.jessen"/>
    <s v="vejleder: lene sørensen"/>
    <s v="HH"/>
    <m/>
    <s v="ja"/>
    <m/>
    <s v="mangler"/>
  </r>
  <r>
    <s v="E13"/>
    <s v="Vejledning"/>
    <x v="2"/>
    <x v="27"/>
    <s v="Aalborg"/>
    <n v="30"/>
    <n v="1"/>
    <x v="3"/>
    <n v="30"/>
    <m/>
    <m/>
    <n v="1"/>
    <n v="30"/>
    <n v="0"/>
    <n v="0"/>
    <n v="0"/>
    <n v="0"/>
    <n v="0"/>
    <n v="0"/>
    <n v="0"/>
    <n v="0"/>
    <n v="0"/>
    <n v="0"/>
    <s v="SICT"/>
    <s v="I8"/>
    <m/>
    <x v="10"/>
    <x v="46"/>
    <n v="1"/>
    <n v="30"/>
    <s v="giuseppe battista abbate"/>
    <m/>
    <s v="HH"/>
    <m/>
    <s v="JA - er rekv. 14.maj 2014"/>
    <m/>
    <m/>
  </r>
  <r>
    <s v="E13"/>
    <s v="Vejledning"/>
    <x v="2"/>
    <x v="28"/>
    <s v="Aalborg"/>
    <n v="30"/>
    <n v="1"/>
    <x v="4"/>
    <n v="8"/>
    <m/>
    <m/>
    <n v="1"/>
    <n v="8"/>
    <n v="0"/>
    <n v="0"/>
    <n v="0"/>
    <n v="0"/>
    <n v="0"/>
    <n v="0"/>
    <n v="0"/>
    <n v="0"/>
    <n v="0"/>
    <n v="0"/>
    <s v="SICT"/>
    <s v="I8"/>
    <m/>
    <x v="10"/>
    <x v="47"/>
    <n v="1"/>
    <n v="8"/>
    <s v="giuseppe battista abbate"/>
    <m/>
    <s v="HH"/>
    <m/>
    <s v="JA - er rekv. 14.maj 2014"/>
    <m/>
    <m/>
  </r>
  <r>
    <s v="E13"/>
    <s v="Kursus"/>
    <x v="8"/>
    <x v="29"/>
    <s v="Aalborg"/>
    <n v="1"/>
    <n v="62"/>
    <x v="1"/>
    <n v="50"/>
    <s v="Forel. u/ øv."/>
    <s v="EIT1(52) ITC1(10)"/>
    <n v="1"/>
    <n v="50"/>
    <n v="0"/>
    <n v="0"/>
    <n v="0"/>
    <n v="0"/>
    <n v="0"/>
    <n v="0"/>
    <n v="0"/>
    <n v="0"/>
    <n v="0"/>
    <n v="0"/>
    <s v="SICT"/>
    <s v="I8"/>
    <s v="Fri studieaktivitet"/>
    <x v="3"/>
    <x v="12"/>
    <n v="1"/>
    <n v="50"/>
    <m/>
    <m/>
    <s v="MBI"/>
    <s v="oa"/>
    <m/>
    <m/>
    <n v="9"/>
  </r>
  <r>
    <s v="E13"/>
    <s v="Kursus"/>
    <x v="8"/>
    <x v="29"/>
    <s v="Aalborg"/>
    <n v="1"/>
    <n v="62"/>
    <x v="2"/>
    <n v="20.6646"/>
    <s v="Forel. u/ øv."/>
    <s v="EIT1(52) ITC1(10)"/>
    <n v="1"/>
    <n v="20.6646"/>
    <n v="0"/>
    <n v="0"/>
    <n v="0"/>
    <n v="0"/>
    <n v="0"/>
    <n v="0"/>
    <n v="0"/>
    <n v="0"/>
    <n v="0"/>
    <n v="0"/>
    <s v="SICT"/>
    <s v="I8"/>
    <s v="Fri studieaktivitet"/>
    <x v="3"/>
    <x v="12"/>
    <n v="1"/>
    <n v="20.6646"/>
    <m/>
    <m/>
    <s v="MBI"/>
    <s v="oa"/>
    <m/>
    <m/>
    <n v="9"/>
  </r>
  <r>
    <s v="E13"/>
    <s v="Vejledning"/>
    <x v="8"/>
    <x v="30"/>
    <s v="Aalborg"/>
    <n v="10"/>
    <n v="52"/>
    <x v="3"/>
    <n v="520"/>
    <m/>
    <s v="EIT1"/>
    <n v="1"/>
    <n v="130"/>
    <n v="0"/>
    <n v="0"/>
    <n v="0"/>
    <n v="0"/>
    <n v="0"/>
    <n v="0"/>
    <n v="0"/>
    <n v="0"/>
    <n v="0"/>
    <n v="0"/>
    <s v="SICT"/>
    <s v="I8"/>
    <s v="P1-vejl."/>
    <x v="9"/>
    <x v="31"/>
    <n v="0.25"/>
    <n v="130"/>
    <s v="Gruppe B206 og B210"/>
    <m/>
    <s v="MBI"/>
    <m/>
    <m/>
    <m/>
    <n v="10"/>
  </r>
  <r>
    <s v="E13"/>
    <s v="Vejledning"/>
    <x v="8"/>
    <x v="30"/>
    <s v="Aalborg"/>
    <n v="10"/>
    <n v="52"/>
    <x v="3"/>
    <n v="520"/>
    <m/>
    <s v="EIT1"/>
    <n v="1"/>
    <n v="65"/>
    <n v="0"/>
    <n v="0"/>
    <n v="0"/>
    <n v="0"/>
    <n v="0"/>
    <n v="0"/>
    <n v="0"/>
    <n v="0"/>
    <n v="0"/>
    <n v="0"/>
    <s v="SICT"/>
    <s v="I8"/>
    <s v="P1-vejl."/>
    <x v="10"/>
    <x v="48"/>
    <n v="0.125"/>
    <n v="65"/>
    <s v="Gruppe B208"/>
    <m/>
    <s v="MBI"/>
    <m/>
    <m/>
    <m/>
    <n v="10"/>
  </r>
  <r>
    <s v="E13"/>
    <s v="Vejledning"/>
    <x v="8"/>
    <x v="30"/>
    <s v="Aalborg"/>
    <n v="10"/>
    <n v="52"/>
    <x v="3"/>
    <n v="520"/>
    <m/>
    <s v="EIT1"/>
    <n v="1"/>
    <n v="130"/>
    <n v="0"/>
    <n v="0"/>
    <n v="0"/>
    <n v="0"/>
    <n v="0"/>
    <n v="0"/>
    <n v="0"/>
    <n v="0"/>
    <n v="0"/>
    <n v="0"/>
    <s v="SICT"/>
    <s v="I8"/>
    <s v="P1-vejl."/>
    <x v="10"/>
    <x v="39"/>
    <n v="0.25"/>
    <n v="130"/>
    <s v="Gruppe B204og B207"/>
    <m/>
    <s v="MBI"/>
    <m/>
    <m/>
    <m/>
    <n v="10"/>
  </r>
  <r>
    <s v="E13"/>
    <s v="Vejledning"/>
    <x v="8"/>
    <x v="30"/>
    <s v="Aalborg"/>
    <n v="10"/>
    <n v="52"/>
    <x v="4"/>
    <n v="104"/>
    <m/>
    <m/>
    <n v="1"/>
    <n v="13"/>
    <n v="0"/>
    <n v="0"/>
    <n v="0"/>
    <n v="0"/>
    <n v="0"/>
    <n v="0"/>
    <n v="0"/>
    <n v="0"/>
    <n v="0"/>
    <n v="0"/>
    <s v="SICT"/>
    <s v="I8"/>
    <s v="P1-vejl."/>
    <x v="3"/>
    <x v="23"/>
    <n v="0.125"/>
    <n v="13"/>
    <s v="Gruppe B211"/>
    <m/>
    <s v="MBI"/>
    <s v="oa"/>
    <m/>
    <m/>
    <n v="11"/>
  </r>
  <r>
    <s v="E13"/>
    <s v="Vejledning"/>
    <x v="8"/>
    <x v="30"/>
    <s v="Aalborg"/>
    <n v="10"/>
    <n v="52"/>
    <x v="4"/>
    <n v="104"/>
    <m/>
    <m/>
    <n v="1"/>
    <n v="13"/>
    <n v="0"/>
    <n v="0"/>
    <n v="0"/>
    <n v="0"/>
    <n v="0"/>
    <n v="0"/>
    <n v="0"/>
    <n v="0"/>
    <n v="0"/>
    <n v="0"/>
    <s v="SICT"/>
    <s v="I8"/>
    <s v="P1-vejl."/>
    <x v="4"/>
    <x v="49"/>
    <n v="0.125"/>
    <n v="13"/>
    <s v="Gruppe B204"/>
    <m/>
    <s v="MBI"/>
    <s v="oa"/>
    <m/>
    <m/>
    <n v="11"/>
  </r>
  <r>
    <s v="E13"/>
    <s v="Vejledning"/>
    <x v="8"/>
    <x v="30"/>
    <s v="Aalborg"/>
    <n v="10"/>
    <n v="52"/>
    <x v="4"/>
    <n v="104"/>
    <m/>
    <m/>
    <n v="1"/>
    <n v="13"/>
    <n v="0"/>
    <n v="0"/>
    <n v="0"/>
    <n v="0"/>
    <n v="0"/>
    <n v="0"/>
    <n v="0"/>
    <n v="0"/>
    <n v="0"/>
    <n v="0"/>
    <s v="SICT"/>
    <s v="I8"/>
    <s v="P1-vejl."/>
    <x v="1"/>
    <x v="50"/>
    <n v="0.125"/>
    <n v="13"/>
    <s v="Gruppe B208"/>
    <m/>
    <s v="MBI"/>
    <s v="oa"/>
    <m/>
    <m/>
    <n v="11"/>
  </r>
  <r>
    <s v="E13"/>
    <s v="Vejledning"/>
    <x v="8"/>
    <x v="30"/>
    <s v="Aalborg"/>
    <n v="10"/>
    <n v="52"/>
    <x v="4"/>
    <n v="104"/>
    <m/>
    <m/>
    <n v="1"/>
    <n v="13"/>
    <n v="0"/>
    <n v="0"/>
    <n v="0"/>
    <n v="0"/>
    <n v="0"/>
    <n v="0"/>
    <n v="0"/>
    <n v="0"/>
    <n v="0"/>
    <n v="0"/>
    <s v="SICT"/>
    <s v="I8"/>
    <s v="P1-vejl."/>
    <x v="3"/>
    <x v="51"/>
    <n v="0.125"/>
    <n v="13"/>
    <s v="Gruppe B207"/>
    <m/>
    <s v="MBI"/>
    <s v="oa"/>
    <m/>
    <m/>
    <n v="11"/>
  </r>
  <r>
    <s v="E13"/>
    <s v="Vejledning"/>
    <x v="8"/>
    <x v="30"/>
    <s v="Aalborg"/>
    <n v="10"/>
    <n v="52"/>
    <x v="4"/>
    <n v="104"/>
    <m/>
    <m/>
    <n v="1"/>
    <n v="13"/>
    <n v="0"/>
    <n v="0"/>
    <n v="0"/>
    <n v="0"/>
    <n v="0"/>
    <n v="0"/>
    <n v="0"/>
    <n v="0"/>
    <n v="0"/>
    <n v="0"/>
    <s v="SICT"/>
    <s v="I8"/>
    <s v="P1-vejl."/>
    <x v="2"/>
    <x v="2"/>
    <n v="0.125"/>
    <n v="13"/>
    <s v="Gruppe B210"/>
    <m/>
    <s v="MBI"/>
    <s v="oa"/>
    <m/>
    <m/>
    <n v="11"/>
  </r>
  <r>
    <s v="E13"/>
    <s v="Vejledning"/>
    <x v="8"/>
    <x v="30"/>
    <s v="Aalborg"/>
    <n v="10"/>
    <n v="52"/>
    <x v="4"/>
    <n v="104"/>
    <m/>
    <m/>
    <n v="1"/>
    <n v="13"/>
    <n v="0"/>
    <n v="0"/>
    <n v="0"/>
    <n v="0"/>
    <n v="0"/>
    <n v="0"/>
    <n v="0"/>
    <n v="0"/>
    <n v="0"/>
    <n v="0"/>
    <s v="SICT"/>
    <s v="I8"/>
    <s v="P1-vejl."/>
    <x v="10"/>
    <x v="52"/>
    <n v="0.125"/>
    <n v="13"/>
    <s v="Gruppe B209"/>
    <m/>
    <s v="MBI"/>
    <s v="oa"/>
    <m/>
    <m/>
    <n v="11"/>
  </r>
  <r>
    <s v="E13"/>
    <s v="Vejledning"/>
    <x v="8"/>
    <x v="30"/>
    <s v="Aalborg"/>
    <n v="10"/>
    <n v="52"/>
    <x v="3"/>
    <n v="520"/>
    <m/>
    <s v="EIT1"/>
    <n v="1"/>
    <n v="65"/>
    <m/>
    <n v="0"/>
    <m/>
    <n v="0"/>
    <m/>
    <n v="0"/>
    <m/>
    <n v="0"/>
    <m/>
    <n v="0"/>
    <s v="SICT"/>
    <s v="I8"/>
    <s v="P1-vejl."/>
    <x v="4"/>
    <x v="6"/>
    <n v="0.125"/>
    <n v="65"/>
    <s v="Gruppe B211"/>
    <m/>
    <s v="MBI"/>
    <m/>
    <m/>
    <m/>
    <n v="10"/>
  </r>
  <r>
    <s v="E13"/>
    <s v="Vejledning"/>
    <x v="8"/>
    <x v="30"/>
    <s v="Aalborg"/>
    <n v="10"/>
    <n v="52"/>
    <x v="3"/>
    <n v="520"/>
    <m/>
    <s v="EIT1"/>
    <n v="1"/>
    <n v="130"/>
    <n v="0"/>
    <n v="0"/>
    <n v="0"/>
    <n v="0"/>
    <n v="0"/>
    <n v="0"/>
    <n v="0"/>
    <n v="0"/>
    <n v="0"/>
    <n v="0"/>
    <s v="SICT"/>
    <s v="I8"/>
    <s v="P1-vejl."/>
    <x v="3"/>
    <x v="12"/>
    <n v="0.25"/>
    <n v="130"/>
    <s v="Gruppe B205 og B209"/>
    <m/>
    <s v="MBI"/>
    <m/>
    <m/>
    <m/>
    <n v="10"/>
  </r>
  <r>
    <s v="E13"/>
    <s v="Vejledning"/>
    <x v="8"/>
    <x v="30"/>
    <s v="Aalborg"/>
    <n v="5"/>
    <n v="52"/>
    <x v="3"/>
    <n v="260"/>
    <m/>
    <s v="EIT1"/>
    <n v="1"/>
    <n v="65"/>
    <n v="0"/>
    <n v="0"/>
    <n v="0"/>
    <n v="0"/>
    <n v="0"/>
    <n v="0"/>
    <n v="0"/>
    <n v="0"/>
    <n v="0"/>
    <n v="0"/>
    <s v="SICT"/>
    <s v="I8"/>
    <s v="P0-vejl."/>
    <x v="3"/>
    <x v="12"/>
    <n v="0.25"/>
    <n v="65"/>
    <s v="Gruppe B2054 og B205"/>
    <m/>
    <s v="MBI"/>
    <m/>
    <m/>
    <m/>
    <n v="10"/>
  </r>
  <r>
    <s v="E13"/>
    <s v="Vejledning"/>
    <x v="8"/>
    <x v="31"/>
    <s v="Aalborg"/>
    <n v="10"/>
    <n v="10"/>
    <x v="3"/>
    <n v="100"/>
    <m/>
    <m/>
    <n v="1"/>
    <n v="50"/>
    <n v="0"/>
    <n v="0"/>
    <n v="0"/>
    <n v="0"/>
    <n v="0"/>
    <n v="0"/>
    <n v="0"/>
    <n v="0"/>
    <n v="0"/>
    <n v="0"/>
    <s v="SICT"/>
    <s v="I8"/>
    <s v="P1-vejl."/>
    <x v="8"/>
    <x v="53"/>
    <n v="0.5"/>
    <n v="50"/>
    <s v="Gruppe B201"/>
    <m/>
    <s v="MBI"/>
    <m/>
    <m/>
    <m/>
    <n v="10"/>
  </r>
  <r>
    <s v="E13"/>
    <s v="Vejledning"/>
    <x v="8"/>
    <x v="31"/>
    <s v="Aalborg"/>
    <n v="10"/>
    <n v="10"/>
    <x v="3"/>
    <n v="100"/>
    <m/>
    <m/>
    <n v="1"/>
    <n v="50"/>
    <n v="0"/>
    <n v="0"/>
    <n v="0"/>
    <n v="0"/>
    <n v="0"/>
    <n v="0"/>
    <n v="0"/>
    <n v="0"/>
    <n v="0"/>
    <n v="0"/>
    <s v="SICT"/>
    <s v="I8"/>
    <s v="P1-vejl."/>
    <x v="8"/>
    <x v="36"/>
    <n v="0.5"/>
    <n v="50"/>
    <s v="Gruppe B203"/>
    <m/>
    <s v="MBI"/>
    <m/>
    <m/>
    <m/>
    <n v="10"/>
  </r>
  <r>
    <s v="E13"/>
    <s v="Vejledning"/>
    <x v="8"/>
    <x v="31"/>
    <s v="Aalborg"/>
    <n v="5"/>
    <n v="10"/>
    <x v="3"/>
    <n v="50"/>
    <m/>
    <m/>
    <n v="1"/>
    <n v="25"/>
    <n v="0"/>
    <n v="0"/>
    <n v="0"/>
    <n v="0"/>
    <n v="0"/>
    <n v="0"/>
    <n v="0"/>
    <n v="0"/>
    <n v="0"/>
    <n v="0"/>
    <s v="SICT"/>
    <s v="I8"/>
    <s v="P0-vejl."/>
    <x v="8"/>
    <x v="53"/>
    <n v="0.5"/>
    <n v="25"/>
    <s v="Gruppe B201"/>
    <m/>
    <s v="MBI"/>
    <m/>
    <m/>
    <m/>
    <n v="10"/>
  </r>
  <r>
    <s v="E13"/>
    <s v="Vejledning"/>
    <x v="8"/>
    <x v="31"/>
    <s v="Aalborg"/>
    <n v="5"/>
    <n v="10"/>
    <x v="3"/>
    <n v="50"/>
    <m/>
    <m/>
    <n v="1"/>
    <n v="25"/>
    <n v="0"/>
    <n v="0"/>
    <n v="0"/>
    <n v="0"/>
    <n v="0"/>
    <n v="0"/>
    <n v="0"/>
    <n v="0"/>
    <n v="0"/>
    <n v="0"/>
    <s v="SICT"/>
    <s v="I8"/>
    <s v="P0-vejl."/>
    <x v="8"/>
    <x v="36"/>
    <n v="0.5"/>
    <n v="25"/>
    <s v="Gruppe B203"/>
    <m/>
    <s v="MBI"/>
    <m/>
    <m/>
    <m/>
    <n v="10"/>
  </r>
  <r>
    <s v="E13"/>
    <s v="Vejledning"/>
    <x v="8"/>
    <x v="31"/>
    <s v="Aalborg"/>
    <n v="10"/>
    <n v="10"/>
    <x v="4"/>
    <n v="20"/>
    <m/>
    <m/>
    <n v="1"/>
    <n v="10"/>
    <n v="0"/>
    <n v="0"/>
    <n v="0"/>
    <n v="0"/>
    <n v="0"/>
    <n v="0"/>
    <n v="0"/>
    <n v="0"/>
    <n v="0"/>
    <n v="0"/>
    <s v="SICT"/>
    <s v="I8"/>
    <s v="P1-vejl."/>
    <x v="8"/>
    <x v="36"/>
    <n v="0.5"/>
    <n v="10"/>
    <s v="Gruppe B203"/>
    <m/>
    <s v="MBI"/>
    <m/>
    <m/>
    <m/>
    <n v="11"/>
  </r>
  <r>
    <s v="E13"/>
    <s v="Kursus"/>
    <x v="5"/>
    <x v="32"/>
    <s v="Aalborg"/>
    <m/>
    <m/>
    <x v="1"/>
    <n v="182"/>
    <m/>
    <m/>
    <n v="1"/>
    <n v="182"/>
    <n v="0"/>
    <n v="0"/>
    <n v="0"/>
    <n v="0"/>
    <n v="0"/>
    <n v="0"/>
    <n v="0"/>
    <n v="0"/>
    <n v="0"/>
    <n v="0"/>
    <s v="SICT"/>
    <s v="I8"/>
    <m/>
    <x v="10"/>
    <x v="54"/>
    <n v="1"/>
    <n v="182"/>
    <s v="SICT via PLAN"/>
    <m/>
    <s v="SUS"/>
    <m/>
    <s v="JA / er med i rekv fra 14.maj 2014 / mbi+hh"/>
    <m/>
    <m/>
  </r>
  <r>
    <s v="E13"/>
    <s v="Kursus"/>
    <x v="8"/>
    <x v="29"/>
    <s v="Aalborg"/>
    <n v="1"/>
    <n v="62"/>
    <x v="18"/>
    <n v="25"/>
    <m/>
    <s v="EIT1(52) ITC1(10)"/>
    <n v="1"/>
    <n v="20"/>
    <m/>
    <n v="0"/>
    <m/>
    <n v="0"/>
    <m/>
    <n v="0"/>
    <m/>
    <n v="0"/>
    <m/>
    <n v="0"/>
    <s v="SICT"/>
    <s v="I8"/>
    <s v="Fri studieaktivitet"/>
    <x v="3"/>
    <x v="12"/>
    <n v="0.8"/>
    <n v="20"/>
    <s v="Lab-øvelser med studerende delt på 3 hold."/>
    <m/>
    <s v="MBI"/>
    <s v="oa"/>
    <m/>
    <m/>
    <n v="9"/>
  </r>
  <r>
    <s v="E13"/>
    <s v="Kursus"/>
    <x v="8"/>
    <x v="29"/>
    <s v="Aalborg"/>
    <n v="1"/>
    <n v="62"/>
    <x v="18"/>
    <n v="25"/>
    <m/>
    <s v="EIT1(52) ITC1(10)"/>
    <n v="1"/>
    <n v="5"/>
    <m/>
    <n v="0"/>
    <m/>
    <n v="0"/>
    <m/>
    <n v="0"/>
    <m/>
    <n v="0"/>
    <m/>
    <n v="0"/>
    <s v="SICT"/>
    <s v="I8"/>
    <s v="Fri studieaktivitet"/>
    <x v="10"/>
    <x v="48"/>
    <n v="0.2"/>
    <n v="5"/>
    <m/>
    <m/>
    <s v="MBI"/>
    <s v="oa"/>
    <m/>
    <m/>
    <n v="9"/>
  </r>
  <r>
    <s v="E13"/>
    <s v="Kursus"/>
    <x v="8"/>
    <x v="33"/>
    <s v="Aalborg"/>
    <n v="1"/>
    <n v="197"/>
    <x v="1"/>
    <n v="70"/>
    <m/>
    <s v="DAT1, SW1, BAIT1, INF1, EIT1, ITC1, PDP1, MED1 - i alt 454"/>
    <n v="1"/>
    <n v="70"/>
    <n v="0"/>
    <n v="0"/>
    <n v="0"/>
    <n v="0"/>
    <n v="0"/>
    <n v="0"/>
    <n v="0"/>
    <n v="0"/>
    <n v="0"/>
    <n v="0"/>
    <s v="SICT"/>
    <s v="I8"/>
    <s v="SICT rekvirerer 100% og får alle STÅ"/>
    <x v="9"/>
    <x v="55"/>
    <n v="1"/>
    <n v="70"/>
    <s v="SICT(100%)"/>
    <m/>
    <s v="SUS"/>
    <s v="SUS"/>
    <m/>
    <m/>
    <n v="4"/>
  </r>
  <r>
    <s v="E13"/>
    <s v="Kursus"/>
    <x v="8"/>
    <x v="33"/>
    <s v="Aalborg"/>
    <n v="1"/>
    <n v="197"/>
    <x v="2"/>
    <n v="66"/>
    <m/>
    <s v="DAT1, SW1, BAIT1, INF1, EIT1, ITC1, PDP1, MED1 - i alt 87"/>
    <n v="1"/>
    <n v="66"/>
    <n v="0"/>
    <n v="0"/>
    <n v="0"/>
    <n v="0"/>
    <n v="0"/>
    <n v="0"/>
    <n v="0"/>
    <n v="0"/>
    <n v="0"/>
    <n v="0"/>
    <s v="SICT"/>
    <s v="I8"/>
    <s v="SICT rekvirerer 100% og får alle STÅ"/>
    <x v="9"/>
    <x v="55"/>
    <n v="1"/>
    <n v="66"/>
    <s v="SICT(100%)"/>
    <m/>
    <s v="SUS"/>
    <s v="SUS"/>
    <m/>
    <m/>
    <n v="4"/>
  </r>
  <r>
    <s v="E13"/>
    <s v="Kursus"/>
    <x v="8"/>
    <x v="33"/>
    <s v="Aalborg"/>
    <n v="1"/>
    <n v="197"/>
    <x v="18"/>
    <n v="25"/>
    <m/>
    <s v="DAT1, SW1, BAIT1, INF1, EIT1, ITC1, PDP1, MED1 - alt 454"/>
    <n v="1"/>
    <n v="25"/>
    <n v="0"/>
    <n v="0"/>
    <n v="0"/>
    <n v="0"/>
    <n v="0"/>
    <n v="0"/>
    <n v="0"/>
    <n v="0"/>
    <n v="0"/>
    <n v="0"/>
    <s v="SICT"/>
    <s v="I8"/>
    <s v="SICT rekvirerer 100% og får alle STÅ"/>
    <x v="9"/>
    <x v="44"/>
    <n v="1"/>
    <n v="25"/>
    <s v="SICT(100%)"/>
    <m/>
    <s v="SUS"/>
    <s v="SUS"/>
    <m/>
    <m/>
    <n v="4"/>
  </r>
  <r>
    <s v="E13"/>
    <s v="Vejledning"/>
    <x v="8"/>
    <x v="34"/>
    <s v="Aalborg"/>
    <n v="10"/>
    <n v="19"/>
    <x v="3"/>
    <n v="190"/>
    <m/>
    <m/>
    <n v="1"/>
    <n v="47.5"/>
    <n v="0"/>
    <n v="0"/>
    <n v="0"/>
    <n v="0"/>
    <n v="0"/>
    <n v="0"/>
    <n v="0"/>
    <n v="0"/>
    <n v="0"/>
    <n v="0"/>
    <s v="SICT"/>
    <s v="I8"/>
    <s v="P1-vejl. delt 50/50 med I11."/>
    <x v="9"/>
    <x v="55"/>
    <n v="0.25"/>
    <n v="47.5"/>
    <s v="Gruppe B212 og B213 delt med I11/Kvorning"/>
    <m/>
    <s v="MBI"/>
    <m/>
    <s v="mangler 9 stud. Kun 10 rekv."/>
    <m/>
    <n v="10"/>
  </r>
  <r>
    <s v="E13"/>
    <s v="Vejledning"/>
    <x v="8"/>
    <x v="34"/>
    <s v="Aalborg"/>
    <n v="10"/>
    <n v="19"/>
    <x v="3"/>
    <n v="190"/>
    <m/>
    <m/>
    <n v="1"/>
    <n v="47.5"/>
    <n v="0"/>
    <n v="0"/>
    <n v="0"/>
    <n v="0"/>
    <n v="0"/>
    <n v="0"/>
    <n v="0"/>
    <n v="0"/>
    <n v="0"/>
    <n v="0"/>
    <s v="SICT"/>
    <s v="I8"/>
    <s v="P1-vejl. delt 50/50 med I11."/>
    <x v="9"/>
    <x v="30"/>
    <n v="0.25"/>
    <n v="47.5"/>
    <s v="Gruppe B214 delt med I11/kvorning"/>
    <m/>
    <s v="MBI"/>
    <m/>
    <s v="mangler 9 stud. Kun 10 rekv."/>
    <m/>
    <n v="10"/>
  </r>
  <r>
    <s v="E13"/>
    <s v="Vejledning"/>
    <x v="8"/>
    <x v="34"/>
    <s v="Aalborg"/>
    <n v="5"/>
    <n v="19"/>
    <x v="3"/>
    <n v="95"/>
    <m/>
    <m/>
    <n v="1"/>
    <n v="31.663499999999999"/>
    <n v="0"/>
    <n v="0"/>
    <n v="0"/>
    <n v="0"/>
    <n v="0"/>
    <n v="0"/>
    <n v="0"/>
    <n v="0"/>
    <n v="0"/>
    <n v="0"/>
    <s v="SICT"/>
    <s v="I8"/>
    <s v="P0-vejl. delt 50-50 med I11."/>
    <x v="9"/>
    <x v="55"/>
    <n v="0.33329999999999999"/>
    <n v="31.663499999999999"/>
    <s v="Gruppe B212. 1 af 3 grupper (2 grupper til I8, 1 gruppe til I11-Kvorning)"/>
    <m/>
    <s v="MBI"/>
    <m/>
    <s v="Mangler 9 studerende -kun 10 rekv."/>
    <m/>
    <n v="10"/>
  </r>
  <r>
    <s v="E13"/>
    <s v="Kursus"/>
    <x v="8"/>
    <x v="35"/>
    <s v="Aalborg"/>
    <n v="0.2"/>
    <m/>
    <x v="1"/>
    <n v="15"/>
    <m/>
    <s v="EIT1(56) ITC1(14)"/>
    <n v="1"/>
    <n v="15"/>
    <n v="0"/>
    <n v="0"/>
    <n v="0"/>
    <n v="0"/>
    <n v="0"/>
    <n v="0"/>
    <n v="0"/>
    <n v="0"/>
    <n v="0"/>
    <n v="0"/>
    <s v="SICT"/>
    <s v="I8"/>
    <s v="Støtteforelæsning i robotprogrammering og intro til programmering"/>
    <x v="8"/>
    <x v="53"/>
    <n v="1"/>
    <n v="15"/>
    <s v="Inkl. Timer til hjælpelærer /OA"/>
    <m/>
    <s v="MBI"/>
    <s v="oa"/>
    <m/>
    <m/>
    <n v="3"/>
  </r>
  <r>
    <s v="E13"/>
    <s v="Kursus"/>
    <x v="6"/>
    <x v="36"/>
    <s v="Aalborg"/>
    <n v="5"/>
    <n v="63"/>
    <x v="1"/>
    <n v="244.5"/>
    <m/>
    <s v="EIT3(63) "/>
    <n v="1"/>
    <n v="81.5"/>
    <n v="0"/>
    <n v="0"/>
    <n v="0"/>
    <n v="0"/>
    <n v="0"/>
    <n v="0"/>
    <n v="0"/>
    <n v="0"/>
    <n v="0"/>
    <n v="0"/>
    <s v="SICT"/>
    <s v="I8"/>
    <m/>
    <x v="9"/>
    <x v="29"/>
    <n v="0.33333333333333331"/>
    <n v="81.5"/>
    <m/>
    <m/>
    <s v="MBI"/>
    <s v="oa"/>
    <m/>
    <m/>
    <n v="1"/>
  </r>
  <r>
    <s v="E13"/>
    <s v="Kursus"/>
    <x v="6"/>
    <x v="36"/>
    <s v="Aalborg"/>
    <n v="5"/>
    <n v="87"/>
    <x v="2"/>
    <n v="28.9971"/>
    <m/>
    <s v="EIT3(63) "/>
    <n v="1"/>
    <n v="9.6656999999999993"/>
    <n v="0"/>
    <n v="0"/>
    <n v="0"/>
    <n v="0"/>
    <n v="0"/>
    <n v="0"/>
    <n v="0"/>
    <n v="0"/>
    <n v="0"/>
    <n v="0"/>
    <s v="SICT"/>
    <s v="I8"/>
    <m/>
    <x v="9"/>
    <x v="29"/>
    <n v="0.33333333333333331"/>
    <n v="9.6656999999999993"/>
    <s v="Inkl. Omprøve af 24 studerende"/>
    <m/>
    <s v="MBI"/>
    <s v="oa"/>
    <m/>
    <m/>
    <n v="1"/>
  </r>
  <r>
    <s v="E13"/>
    <s v="Kursus"/>
    <x v="6"/>
    <x v="36"/>
    <s v="Aalborg"/>
    <n v="5"/>
    <n v="63"/>
    <x v="1"/>
    <n v="244.5"/>
    <m/>
    <s v="EIT3(63) "/>
    <n v="1"/>
    <n v="81.5"/>
    <n v="0"/>
    <n v="0"/>
    <n v="0"/>
    <n v="0"/>
    <n v="0"/>
    <n v="0"/>
    <n v="0"/>
    <n v="0"/>
    <n v="0"/>
    <n v="0"/>
    <s v="SICT"/>
    <s v="I8"/>
    <m/>
    <x v="3"/>
    <x v="51"/>
    <n v="0.33333333333333331"/>
    <n v="81.5"/>
    <m/>
    <m/>
    <s v="MBI"/>
    <s v="oa"/>
    <m/>
    <m/>
    <n v="1"/>
  </r>
  <r>
    <s v="E13"/>
    <s v="Kursus"/>
    <x v="6"/>
    <x v="36"/>
    <s v="Aalborg"/>
    <n v="5"/>
    <n v="87"/>
    <x v="2"/>
    <n v="29"/>
    <m/>
    <s v="EIT3(63) "/>
    <n v="1"/>
    <n v="9.6666666666666661"/>
    <n v="0"/>
    <n v="0"/>
    <n v="0"/>
    <n v="0"/>
    <n v="0"/>
    <n v="0"/>
    <n v="0"/>
    <n v="0"/>
    <n v="0"/>
    <n v="0"/>
    <s v="SICT"/>
    <s v="I8"/>
    <m/>
    <x v="3"/>
    <x v="51"/>
    <n v="0.33333333333333331"/>
    <n v="9.6666666666666661"/>
    <s v="Inkl. Omprøve af 24 studerende"/>
    <m/>
    <s v="MBI"/>
    <s v="oa"/>
    <m/>
    <m/>
    <n v="1"/>
  </r>
  <r>
    <s v="E13"/>
    <s v="Kursus"/>
    <x v="6"/>
    <x v="36"/>
    <s v="Aalborg"/>
    <n v="5"/>
    <n v="63"/>
    <x v="5"/>
    <n v="0"/>
    <m/>
    <s v="EIT3(63) "/>
    <n v="1"/>
    <n v="0"/>
    <n v="0"/>
    <n v="0"/>
    <n v="0"/>
    <n v="0"/>
    <n v="0"/>
    <n v="0"/>
    <n v="0"/>
    <n v="0"/>
    <n v="0"/>
    <n v="0"/>
    <s v="SICT"/>
    <s v="I8"/>
    <m/>
    <x v="0"/>
    <x v="0"/>
    <n v="1"/>
    <n v="0"/>
    <s v="UDGÅR! Ingen censur"/>
    <m/>
    <s v="MBI"/>
    <s v="oa"/>
    <m/>
    <m/>
    <n v="1"/>
  </r>
  <r>
    <s v="E13"/>
    <s v="Kursus"/>
    <x v="6"/>
    <x v="36"/>
    <s v="Aalborg"/>
    <n v="5"/>
    <n v="63"/>
    <x v="1"/>
    <n v="244.5"/>
    <m/>
    <s v="EIT3(63) "/>
    <n v="1"/>
    <n v="81.5"/>
    <n v="0"/>
    <n v="0"/>
    <n v="0"/>
    <n v="0"/>
    <n v="0"/>
    <n v="0"/>
    <n v="0"/>
    <n v="0"/>
    <n v="0"/>
    <n v="0"/>
    <s v="SICT"/>
    <s v="I8"/>
    <m/>
    <x v="3"/>
    <x v="12"/>
    <n v="0.33333333333333331"/>
    <n v="81.5"/>
    <m/>
    <m/>
    <s v="MBI"/>
    <s v="oa"/>
    <m/>
    <m/>
    <n v="1"/>
  </r>
  <r>
    <s v="E13"/>
    <s v="Kursus"/>
    <x v="6"/>
    <x v="36"/>
    <s v="Aalborg"/>
    <n v="5"/>
    <n v="87"/>
    <x v="2"/>
    <n v="29"/>
    <m/>
    <s v="EIT3(63) "/>
    <n v="1"/>
    <n v="9.6666666666666661"/>
    <n v="0"/>
    <n v="0"/>
    <n v="0"/>
    <n v="0"/>
    <n v="0"/>
    <n v="0"/>
    <n v="0"/>
    <n v="0"/>
    <n v="0"/>
    <n v="0"/>
    <s v="SICT"/>
    <s v="I8"/>
    <m/>
    <x v="3"/>
    <x v="12"/>
    <n v="0.33333333333333331"/>
    <n v="9.6666666666666661"/>
    <s v="Inkl. Omprøve af 24 studerende"/>
    <m/>
    <s v="MBI"/>
    <s v="oa"/>
    <m/>
    <m/>
    <n v="1"/>
  </r>
  <r>
    <s v="E13"/>
    <s v="Kursus"/>
    <x v="6"/>
    <x v="37"/>
    <s v="Aalborg"/>
    <n v="5"/>
    <n v="75"/>
    <x v="1"/>
    <n v="262.5"/>
    <m/>
    <s v="EIT3(63) ITC3(12) "/>
    <n v="1"/>
    <n v="87.5"/>
    <n v="0"/>
    <n v="0"/>
    <n v="0"/>
    <n v="0"/>
    <n v="0"/>
    <n v="0"/>
    <n v="0"/>
    <n v="0"/>
    <n v="0"/>
    <n v="0"/>
    <s v="SICT"/>
    <s v="I8"/>
    <m/>
    <x v="10"/>
    <x v="35"/>
    <n v="0.33333333333333331"/>
    <n v="87.5"/>
    <m/>
    <m/>
    <s v="MBI"/>
    <s v="oa"/>
    <m/>
    <m/>
    <n v="1"/>
  </r>
  <r>
    <s v="E13"/>
    <s v="Kursus"/>
    <x v="6"/>
    <x v="37"/>
    <s v="Aalborg"/>
    <n v="5"/>
    <n v="110"/>
    <x v="2"/>
    <n v="36.662999999999997"/>
    <m/>
    <s v="EIT3(63) ITC3(12) "/>
    <n v="1"/>
    <n v="12.220999999999998"/>
    <n v="0"/>
    <n v="0"/>
    <n v="0"/>
    <n v="0"/>
    <n v="0"/>
    <n v="0"/>
    <n v="0"/>
    <n v="0"/>
    <n v="0"/>
    <n v="0"/>
    <s v="SICT"/>
    <s v="I8"/>
    <m/>
    <x v="10"/>
    <x v="35"/>
    <n v="0.33333333333333331"/>
    <n v="12.220999999999998"/>
    <s v="Inkl. omprøve"/>
    <m/>
    <s v="MBI"/>
    <s v="oa"/>
    <m/>
    <m/>
    <n v="1"/>
  </r>
  <r>
    <s v="E13"/>
    <s v="Kursus"/>
    <x v="6"/>
    <x v="37"/>
    <s v="Aalborg"/>
    <n v="5"/>
    <n v="75"/>
    <x v="1"/>
    <n v="262.5"/>
    <m/>
    <s v="EIT3(63) ITC3(12) "/>
    <n v="1"/>
    <n v="87.5"/>
    <n v="0"/>
    <n v="0"/>
    <n v="0"/>
    <n v="0"/>
    <n v="0"/>
    <n v="0"/>
    <n v="0"/>
    <n v="0"/>
    <n v="0"/>
    <n v="0"/>
    <s v="SICT"/>
    <s v="I8"/>
    <m/>
    <x v="4"/>
    <x v="49"/>
    <n v="0.33333333333333331"/>
    <n v="87.5"/>
    <m/>
    <m/>
    <s v="MBI"/>
    <s v="oa"/>
    <m/>
    <m/>
    <n v="1"/>
  </r>
  <r>
    <s v="E13"/>
    <s v="Kursus"/>
    <x v="6"/>
    <x v="37"/>
    <s v="Aalborg"/>
    <n v="5"/>
    <n v="110"/>
    <x v="2"/>
    <n v="36.662999999999997"/>
    <m/>
    <s v="EIT3(63) ITC3(12) "/>
    <n v="1"/>
    <n v="12.220999999999998"/>
    <n v="0"/>
    <n v="0"/>
    <n v="0"/>
    <n v="0"/>
    <n v="0"/>
    <n v="0"/>
    <n v="0"/>
    <n v="0"/>
    <n v="0"/>
    <n v="0"/>
    <s v="SICT"/>
    <s v="I8"/>
    <m/>
    <x v="4"/>
    <x v="49"/>
    <n v="0.33333333333333331"/>
    <n v="12.220999999999998"/>
    <s v="Inkl. omprøve"/>
    <m/>
    <s v="MBI"/>
    <s v="oa"/>
    <m/>
    <m/>
    <n v="1"/>
  </r>
  <r>
    <s v="E13"/>
    <s v="Kursus"/>
    <x v="6"/>
    <x v="37"/>
    <s v="Aalborg"/>
    <n v="5"/>
    <n v="75"/>
    <x v="1"/>
    <n v="262.5"/>
    <m/>
    <s v="EIT3(63) ITC3(12) "/>
    <n v="1"/>
    <n v="87.5"/>
    <n v="0"/>
    <n v="0"/>
    <n v="0"/>
    <n v="0"/>
    <n v="0"/>
    <n v="0"/>
    <n v="0"/>
    <n v="0"/>
    <n v="0"/>
    <n v="0"/>
    <s v="SICT"/>
    <s v="I8"/>
    <m/>
    <x v="3"/>
    <x v="23"/>
    <n v="0.33333333333333331"/>
    <n v="87.5"/>
    <m/>
    <m/>
    <s v="MBI"/>
    <s v="oa"/>
    <m/>
    <m/>
    <n v="1"/>
  </r>
  <r>
    <s v="E13"/>
    <s v="Kursus"/>
    <x v="6"/>
    <x v="37"/>
    <s v="Aalborg"/>
    <n v="5"/>
    <n v="110"/>
    <x v="2"/>
    <n v="36.662999999999997"/>
    <m/>
    <s v="EIT3(63) ITC3(12) "/>
    <n v="1"/>
    <n v="12.220999999999998"/>
    <n v="0"/>
    <n v="0"/>
    <n v="0"/>
    <n v="0"/>
    <n v="0"/>
    <n v="0"/>
    <n v="0"/>
    <n v="0"/>
    <n v="0"/>
    <n v="0"/>
    <s v="SICT"/>
    <s v="I8"/>
    <m/>
    <x v="3"/>
    <x v="23"/>
    <n v="0.33333333333333331"/>
    <n v="12.220999999999998"/>
    <s v="Inkl. omprøve"/>
    <m/>
    <s v="MBI"/>
    <s v="oa"/>
    <m/>
    <m/>
    <n v="1"/>
  </r>
  <r>
    <s v="E13"/>
    <s v="Kursus"/>
    <x v="6"/>
    <x v="37"/>
    <s v="Aalborg"/>
    <n v="5"/>
    <n v="110"/>
    <x v="5"/>
    <n v="36.662999999999997"/>
    <m/>
    <s v="EIT3(63) ITC3(12) "/>
    <n v="1"/>
    <n v="36.662999999999997"/>
    <n v="0"/>
    <n v="0"/>
    <n v="0"/>
    <n v="0"/>
    <n v="0"/>
    <n v="0"/>
    <n v="0"/>
    <n v="0"/>
    <n v="0"/>
    <n v="0"/>
    <s v="SICT"/>
    <s v="I8"/>
    <m/>
    <x v="3"/>
    <x v="56"/>
    <n v="1"/>
    <n v="36.662999999999997"/>
    <s v="Inkl. omprøve"/>
    <m/>
    <s v="MBI"/>
    <s v="oa"/>
    <m/>
    <m/>
    <n v="1"/>
  </r>
  <r>
    <s v="E13"/>
    <s v="Vejledning"/>
    <x v="6"/>
    <x v="38"/>
    <s v="Aalborg"/>
    <n v="15"/>
    <n v="63"/>
    <x v="3"/>
    <n v="945"/>
    <m/>
    <m/>
    <n v="1"/>
    <n v="189"/>
    <n v="0"/>
    <n v="0"/>
    <n v="0"/>
    <n v="0"/>
    <n v="0"/>
    <n v="0"/>
    <n v="0"/>
    <n v="0"/>
    <n v="0"/>
    <n v="0"/>
    <s v="SICT"/>
    <s v="I8"/>
    <m/>
    <x v="9"/>
    <x v="29"/>
    <n v="0.2"/>
    <n v="189"/>
    <s v="Gruppe 316 og 319"/>
    <m/>
    <s v="MBI"/>
    <s v="oa"/>
    <m/>
    <m/>
    <n v="10"/>
  </r>
  <r>
    <s v="E13"/>
    <s v="Vejledning"/>
    <x v="6"/>
    <x v="38"/>
    <s v="Aalborg"/>
    <n v="15"/>
    <n v="63"/>
    <x v="4"/>
    <n v="126"/>
    <n v="126"/>
    <m/>
    <n v="1"/>
    <n v="12.600000000000001"/>
    <n v="0"/>
    <n v="0"/>
    <n v="0"/>
    <n v="0"/>
    <n v="0"/>
    <n v="0"/>
    <n v="0"/>
    <n v="0"/>
    <n v="0"/>
    <n v="0"/>
    <s v="SICT"/>
    <s v="I8"/>
    <m/>
    <x v="9"/>
    <x v="28"/>
    <n v="0.1"/>
    <n v="12.600000000000001"/>
    <s v="Gruppe 310"/>
    <m/>
    <s v="MBI"/>
    <m/>
    <m/>
    <m/>
    <n v="11"/>
  </r>
  <r>
    <s v="E13"/>
    <s v="Vejledning"/>
    <x v="6"/>
    <x v="38"/>
    <s v="Aalborg"/>
    <n v="15"/>
    <n v="63"/>
    <x v="3"/>
    <n v="945"/>
    <m/>
    <m/>
    <n v="1"/>
    <n v="189"/>
    <n v="0"/>
    <n v="0"/>
    <n v="0"/>
    <n v="0"/>
    <n v="0"/>
    <n v="0"/>
    <n v="0"/>
    <n v="0"/>
    <n v="0"/>
    <n v="0"/>
    <s v="SICT"/>
    <s v="I8"/>
    <m/>
    <x v="3"/>
    <x v="23"/>
    <n v="0.2"/>
    <n v="189"/>
    <s v="Gruppe 312 og 318"/>
    <m/>
    <s v="MBI"/>
    <s v="oa"/>
    <m/>
    <m/>
    <n v="10"/>
  </r>
  <r>
    <s v="E13"/>
    <s v="Vejledning"/>
    <x v="6"/>
    <x v="38"/>
    <s v="Aalborg"/>
    <n v="15"/>
    <n v="63"/>
    <x v="3"/>
    <n v="945"/>
    <m/>
    <m/>
    <n v="1"/>
    <n v="94.5"/>
    <n v="0"/>
    <n v="0"/>
    <n v="0"/>
    <n v="0"/>
    <n v="0"/>
    <n v="0"/>
    <n v="0"/>
    <n v="0"/>
    <n v="0"/>
    <n v="0"/>
    <s v="SICT"/>
    <s v="I8"/>
    <m/>
    <x v="3"/>
    <x v="51"/>
    <n v="0.1"/>
    <n v="94.5"/>
    <s v="Gruppe 314"/>
    <m/>
    <s v="MBI"/>
    <s v="oa"/>
    <m/>
    <m/>
    <n v="10"/>
  </r>
  <r>
    <s v="E13"/>
    <s v="Vejledning"/>
    <x v="6"/>
    <x v="38"/>
    <s v="Aalborg"/>
    <n v="15"/>
    <n v="63"/>
    <x v="3"/>
    <n v="945"/>
    <m/>
    <m/>
    <n v="1"/>
    <n v="189"/>
    <n v="0"/>
    <n v="0"/>
    <n v="0"/>
    <n v="0"/>
    <n v="0"/>
    <n v="0"/>
    <n v="0"/>
    <n v="0"/>
    <n v="0"/>
    <n v="0"/>
    <s v="SICT"/>
    <s v="I8"/>
    <m/>
    <x v="3"/>
    <x v="12"/>
    <n v="0.2"/>
    <n v="189"/>
    <s v="Gruppe 311 og 317"/>
    <m/>
    <s v="MBI"/>
    <s v="oa"/>
    <m/>
    <m/>
    <n v="10"/>
  </r>
  <r>
    <s v="E13"/>
    <s v="Vejledning"/>
    <x v="6"/>
    <x v="38"/>
    <s v="Aalborg"/>
    <n v="15"/>
    <n v="63"/>
    <x v="3"/>
    <n v="945"/>
    <m/>
    <m/>
    <n v="1"/>
    <n v="94.5"/>
    <n v="0"/>
    <n v="0"/>
    <n v="0"/>
    <n v="0"/>
    <n v="0"/>
    <n v="0"/>
    <n v="0"/>
    <n v="0"/>
    <n v="0"/>
    <n v="0"/>
    <s v="SICT"/>
    <s v="I8"/>
    <m/>
    <x v="10"/>
    <x v="52"/>
    <n v="0.1"/>
    <n v="94.5"/>
    <s v="Gruppe 310"/>
    <m/>
    <s v="MBI"/>
    <s v="oa"/>
    <m/>
    <m/>
    <n v="10"/>
  </r>
  <r>
    <s v="E13"/>
    <s v="Vejledning"/>
    <x v="6"/>
    <x v="38"/>
    <s v="Aalborg"/>
    <n v="15"/>
    <n v="63"/>
    <x v="4"/>
    <n v="126"/>
    <m/>
    <m/>
    <n v="1"/>
    <n v="12.600000000000001"/>
    <n v="0"/>
    <n v="0"/>
    <n v="0"/>
    <n v="0"/>
    <n v="0"/>
    <n v="0"/>
    <n v="0"/>
    <n v="0"/>
    <n v="0"/>
    <n v="0"/>
    <s v="SICT"/>
    <s v="I8"/>
    <m/>
    <x v="10"/>
    <x v="34"/>
    <n v="0.1"/>
    <n v="12.600000000000001"/>
    <s v="Gruppe 311"/>
    <m/>
    <s v="MBI"/>
    <m/>
    <m/>
    <m/>
    <n v="11"/>
  </r>
  <r>
    <s v="E13"/>
    <s v="Vejledning"/>
    <x v="6"/>
    <x v="38"/>
    <s v="Aalborg"/>
    <n v="15"/>
    <n v="63"/>
    <x v="4"/>
    <n v="126"/>
    <m/>
    <m/>
    <n v="1"/>
    <n v="12.600000000000001"/>
    <n v="0"/>
    <n v="0"/>
    <n v="0"/>
    <n v="0"/>
    <n v="0"/>
    <n v="0"/>
    <n v="0"/>
    <n v="0"/>
    <n v="0"/>
    <n v="0"/>
    <s v="SICT"/>
    <s v="I8"/>
    <m/>
    <x v="10"/>
    <x v="57"/>
    <n v="0.1"/>
    <n v="12.600000000000001"/>
    <s v="Gruppe 312"/>
    <m/>
    <s v="MBI"/>
    <m/>
    <m/>
    <m/>
    <n v="11"/>
  </r>
  <r>
    <s v="E13"/>
    <s v="Vejledning"/>
    <x v="6"/>
    <x v="38"/>
    <s v="Aalborg"/>
    <n v="15"/>
    <n v="63"/>
    <x v="4"/>
    <n v="126"/>
    <m/>
    <m/>
    <n v="1"/>
    <n v="12.600000000000001"/>
    <n v="0"/>
    <n v="0"/>
    <n v="0"/>
    <n v="0"/>
    <n v="0"/>
    <n v="0"/>
    <n v="0"/>
    <n v="0"/>
    <n v="0"/>
    <n v="0"/>
    <s v="SICT"/>
    <s v="I8"/>
    <m/>
    <x v="1"/>
    <x v="32"/>
    <n v="0.1"/>
    <n v="12.600000000000001"/>
    <s v="Gruppe 313"/>
    <m/>
    <s v="MBI"/>
    <m/>
    <m/>
    <m/>
    <n v="11"/>
  </r>
  <r>
    <s v="E13"/>
    <s v="Vejledning"/>
    <x v="6"/>
    <x v="38"/>
    <s v="Aalborg"/>
    <n v="15"/>
    <n v="63"/>
    <x v="4"/>
    <n v="126"/>
    <m/>
    <m/>
    <n v="1"/>
    <n v="12.600000000000001"/>
    <n v="0"/>
    <n v="0"/>
    <n v="0"/>
    <n v="0"/>
    <n v="0"/>
    <n v="0"/>
    <n v="0"/>
    <n v="0"/>
    <n v="0"/>
    <n v="0"/>
    <s v="SICT"/>
    <s v="I8"/>
    <m/>
    <x v="10"/>
    <x v="35"/>
    <n v="0.1"/>
    <n v="12.600000000000001"/>
    <s v="Gruppe 314"/>
    <m/>
    <s v="MBI"/>
    <m/>
    <m/>
    <m/>
    <n v="11"/>
  </r>
  <r>
    <s v="E13"/>
    <s v="Vejledning"/>
    <x v="6"/>
    <x v="38"/>
    <s v="Aalborg"/>
    <n v="15"/>
    <n v="63"/>
    <x v="4"/>
    <n v="126"/>
    <m/>
    <m/>
    <n v="1"/>
    <n v="12.600000000000001"/>
    <n v="0"/>
    <n v="0"/>
    <n v="0"/>
    <n v="0"/>
    <n v="0"/>
    <n v="0"/>
    <n v="0"/>
    <n v="0"/>
    <n v="0"/>
    <n v="0"/>
    <s v="SICT"/>
    <s v="I8"/>
    <m/>
    <x v="2"/>
    <x v="2"/>
    <n v="0.1"/>
    <n v="12.600000000000001"/>
    <s v="Gruppe 315"/>
    <m/>
    <s v="MBI"/>
    <m/>
    <m/>
    <m/>
    <n v="11"/>
  </r>
  <r>
    <s v="E13"/>
    <s v="Vejledning"/>
    <x v="6"/>
    <x v="38"/>
    <s v="Aalborg"/>
    <n v="15"/>
    <n v="63"/>
    <x v="4"/>
    <n v="126"/>
    <m/>
    <m/>
    <n v="1"/>
    <n v="12.600000000000001"/>
    <n v="0"/>
    <n v="0"/>
    <n v="0"/>
    <n v="0"/>
    <n v="0"/>
    <n v="0"/>
    <n v="0"/>
    <n v="0"/>
    <n v="0"/>
    <n v="0"/>
    <s v="SICT"/>
    <s v="I8"/>
    <m/>
    <x v="4"/>
    <x v="6"/>
    <n v="0.1"/>
    <n v="12.600000000000001"/>
    <s v="Gruppe 316"/>
    <m/>
    <s v="MBI"/>
    <m/>
    <m/>
    <m/>
    <n v="11"/>
  </r>
  <r>
    <s v="E13"/>
    <s v="Vejledning"/>
    <x v="6"/>
    <x v="38"/>
    <s v="Aalborg"/>
    <n v="15"/>
    <n v="63"/>
    <x v="3"/>
    <n v="945"/>
    <m/>
    <m/>
    <n v="1"/>
    <n v="94.5"/>
    <n v="0"/>
    <n v="0"/>
    <n v="0"/>
    <n v="0"/>
    <n v="0"/>
    <n v="0"/>
    <n v="0"/>
    <n v="0"/>
    <n v="0"/>
    <n v="0"/>
    <s v="SICT"/>
    <s v="I8"/>
    <m/>
    <x v="10"/>
    <x v="34"/>
    <n v="0.1"/>
    <n v="94.5"/>
    <s v="Gruppe 313"/>
    <m/>
    <s v="MBI"/>
    <s v="oa"/>
    <m/>
    <m/>
    <n v="10"/>
  </r>
  <r>
    <s v="E13"/>
    <s v="Kursus"/>
    <x v="6"/>
    <x v="39"/>
    <s v="Aalborg"/>
    <n v="5"/>
    <n v="63"/>
    <x v="1"/>
    <n v="244.5"/>
    <m/>
    <s v="EIT3(63) "/>
    <n v="1"/>
    <n v="244.5"/>
    <n v="0"/>
    <n v="0"/>
    <n v="0"/>
    <n v="0"/>
    <n v="0"/>
    <n v="0"/>
    <n v="0"/>
    <n v="0"/>
    <n v="0"/>
    <n v="0"/>
    <s v="SICT"/>
    <s v="I8"/>
    <m/>
    <x v="3"/>
    <x v="23"/>
    <n v="1"/>
    <n v="244.5"/>
    <m/>
    <m/>
    <s v="MBI"/>
    <s v="oa"/>
    <m/>
    <m/>
    <n v="2"/>
  </r>
  <r>
    <s v="E13"/>
    <s v="Kursus"/>
    <x v="6"/>
    <x v="39"/>
    <s v="Aalborg"/>
    <n v="5"/>
    <n v="72"/>
    <x v="2"/>
    <n v="23.997599999999998"/>
    <m/>
    <s v="EIT3(63) "/>
    <n v="1"/>
    <n v="23.997599999999998"/>
    <n v="0"/>
    <n v="0"/>
    <n v="0"/>
    <n v="0"/>
    <n v="0"/>
    <n v="0"/>
    <n v="0"/>
    <n v="0"/>
    <n v="0"/>
    <n v="0"/>
    <s v="SICT"/>
    <s v="I8"/>
    <m/>
    <x v="3"/>
    <x v="23"/>
    <n v="1"/>
    <n v="23.997599999999998"/>
    <s v="Inkl. Omprøve for 9 studerende"/>
    <m/>
    <s v="MBI"/>
    <s v="oa"/>
    <m/>
    <m/>
    <n v="2"/>
  </r>
  <r>
    <s v="E13"/>
    <s v="Kursus"/>
    <x v="6"/>
    <x v="40"/>
    <s v="Aalborg"/>
    <n v="5"/>
    <n v="12"/>
    <x v="1"/>
    <n v="168"/>
    <m/>
    <s v="ITC3(12) "/>
    <n v="1"/>
    <n v="84"/>
    <n v="0"/>
    <n v="0"/>
    <n v="0"/>
    <n v="0"/>
    <n v="0"/>
    <n v="0"/>
    <n v="0"/>
    <n v="0"/>
    <n v="0"/>
    <n v="0"/>
    <s v="SICT"/>
    <s v="I8"/>
    <m/>
    <x v="10"/>
    <x v="57"/>
    <n v="0.5"/>
    <n v="84"/>
    <m/>
    <m/>
    <s v="MBI"/>
    <s v="oa"/>
    <m/>
    <m/>
    <n v="1"/>
  </r>
  <r>
    <s v="E13"/>
    <s v="Kursus"/>
    <x v="6"/>
    <x v="40"/>
    <s v="Aalborg"/>
    <n v="5"/>
    <n v="13"/>
    <x v="2"/>
    <n v="4.3328999999999995"/>
    <m/>
    <s v="ITC3(12) "/>
    <n v="1"/>
    <n v="2.1664499999999998"/>
    <n v="0"/>
    <n v="0"/>
    <n v="0"/>
    <n v="0"/>
    <n v="0"/>
    <n v="0"/>
    <n v="0"/>
    <n v="0"/>
    <n v="0"/>
    <n v="0"/>
    <s v="SICT"/>
    <s v="I8"/>
    <m/>
    <x v="10"/>
    <x v="57"/>
    <n v="0.5"/>
    <n v="2.1664499999999998"/>
    <s v="Inkl. omprøve"/>
    <m/>
    <s v="MBI"/>
    <s v="oa"/>
    <m/>
    <m/>
    <n v="1"/>
  </r>
  <r>
    <s v="E13"/>
    <s v="Kursus"/>
    <x v="6"/>
    <x v="40"/>
    <s v="Aalborg"/>
    <n v="5"/>
    <n v="13"/>
    <x v="5"/>
    <n v="4.3328999999999995"/>
    <m/>
    <s v="ITC3(12) "/>
    <n v="1"/>
    <n v="4.3328999999999995"/>
    <n v="0"/>
    <n v="0"/>
    <n v="0"/>
    <n v="0"/>
    <n v="0"/>
    <n v="0"/>
    <n v="0"/>
    <n v="0"/>
    <n v="0"/>
    <n v="0"/>
    <s v="SICT"/>
    <s v="I8"/>
    <m/>
    <x v="10"/>
    <x v="58"/>
    <n v="1"/>
    <n v="4.3328999999999995"/>
    <s v="Inkl. omprøve"/>
    <m/>
    <s v="MBI"/>
    <s v="oa"/>
    <m/>
    <m/>
    <n v="1"/>
  </r>
  <r>
    <s v="E13"/>
    <s v="Kursus"/>
    <x v="6"/>
    <x v="40"/>
    <s v="Aalborg"/>
    <n v="5"/>
    <n v="12"/>
    <x v="1"/>
    <n v="168"/>
    <m/>
    <s v="ITC3(12) "/>
    <n v="1"/>
    <n v="84"/>
    <n v="0"/>
    <n v="0"/>
    <n v="0"/>
    <n v="0"/>
    <n v="0"/>
    <n v="0"/>
    <n v="0"/>
    <n v="0"/>
    <n v="0"/>
    <n v="0"/>
    <s v="SICT"/>
    <s v="I8"/>
    <m/>
    <x v="10"/>
    <x v="59"/>
    <n v="0.5"/>
    <n v="84"/>
    <m/>
    <m/>
    <s v="MBI"/>
    <s v="oa"/>
    <m/>
    <m/>
    <n v="1"/>
  </r>
  <r>
    <s v="E13"/>
    <s v="Kursus"/>
    <x v="6"/>
    <x v="40"/>
    <s v="Aalborg"/>
    <n v="5"/>
    <n v="13"/>
    <x v="2"/>
    <n v="4.3328999999999995"/>
    <m/>
    <s v="ITC3(12) "/>
    <n v="1"/>
    <n v="2.1664499999999998"/>
    <n v="0"/>
    <n v="0"/>
    <n v="0"/>
    <n v="0"/>
    <n v="0"/>
    <n v="0"/>
    <n v="0"/>
    <n v="0"/>
    <n v="0"/>
    <n v="0"/>
    <s v="SICT"/>
    <s v="I8"/>
    <m/>
    <x v="10"/>
    <x v="59"/>
    <n v="0.5"/>
    <n v="2.1664499999999998"/>
    <s v="Inkl. omprøve"/>
    <m/>
    <s v="MBI"/>
    <s v="oa"/>
    <m/>
    <m/>
    <n v="1"/>
  </r>
  <r>
    <s v="E13"/>
    <s v="Vejledning"/>
    <x v="6"/>
    <x v="41"/>
    <s v="Aalborg"/>
    <n v="15"/>
    <n v="12"/>
    <x v="3"/>
    <n v="180"/>
    <m/>
    <m/>
    <n v="1"/>
    <n v="90"/>
    <n v="0"/>
    <n v="0"/>
    <n v="0"/>
    <n v="0"/>
    <n v="0"/>
    <n v="0"/>
    <n v="0"/>
    <n v="0"/>
    <n v="0"/>
    <n v="0"/>
    <s v="SICT"/>
    <s v="I8"/>
    <m/>
    <x v="10"/>
    <x v="59"/>
    <n v="0.5"/>
    <n v="90"/>
    <s v="Gruppe 350"/>
    <m/>
    <s v="MBI"/>
    <s v="oa"/>
    <m/>
    <m/>
    <n v="10"/>
  </r>
  <r>
    <s v="E13"/>
    <s v="Vejledning"/>
    <x v="6"/>
    <x v="41"/>
    <s v="Aalborg"/>
    <n v="15"/>
    <n v="12"/>
    <x v="3"/>
    <n v="180"/>
    <m/>
    <m/>
    <n v="1"/>
    <n v="90"/>
    <n v="0"/>
    <n v="0"/>
    <n v="0"/>
    <n v="0"/>
    <n v="0"/>
    <n v="0"/>
    <n v="0"/>
    <n v="0"/>
    <n v="0"/>
    <n v="0"/>
    <s v="SICT"/>
    <s v="I8"/>
    <m/>
    <x v="10"/>
    <x v="57"/>
    <n v="0.5"/>
    <n v="90"/>
    <s v="Gruppe 351"/>
    <m/>
    <s v="MBI"/>
    <s v="oa"/>
    <m/>
    <m/>
    <n v="10"/>
  </r>
  <r>
    <s v="E13"/>
    <s v="Vejledning"/>
    <x v="6"/>
    <x v="41"/>
    <s v="Aalborg"/>
    <n v="15"/>
    <n v="12"/>
    <x v="4"/>
    <n v="24"/>
    <m/>
    <m/>
    <n v="1"/>
    <n v="12"/>
    <n v="0"/>
    <n v="0"/>
    <n v="0"/>
    <n v="0"/>
    <n v="0"/>
    <n v="0"/>
    <n v="0"/>
    <n v="0"/>
    <n v="0"/>
    <n v="0"/>
    <s v="SICT"/>
    <s v="I8"/>
    <m/>
    <x v="10"/>
    <x v="59"/>
    <n v="0.5"/>
    <n v="12"/>
    <s v="Gruppe 351"/>
    <m/>
    <s v="MBI"/>
    <s v="oa"/>
    <m/>
    <m/>
    <n v="11"/>
  </r>
  <r>
    <s v="E13"/>
    <s v="Vejledning"/>
    <x v="6"/>
    <x v="41"/>
    <s v="Aalborg"/>
    <n v="15"/>
    <n v="12"/>
    <x v="4"/>
    <n v="24"/>
    <m/>
    <m/>
    <n v="1"/>
    <n v="12"/>
    <n v="0"/>
    <n v="0"/>
    <n v="0"/>
    <n v="0"/>
    <n v="0"/>
    <n v="0"/>
    <n v="0"/>
    <n v="0"/>
    <n v="0"/>
    <n v="0"/>
    <s v="SICT"/>
    <s v="I8"/>
    <m/>
    <x v="8"/>
    <x v="36"/>
    <n v="0.5"/>
    <n v="12"/>
    <s v="Gruppe 350"/>
    <m/>
    <s v="MBI"/>
    <s v="oa"/>
    <m/>
    <m/>
    <n v="11"/>
  </r>
  <r>
    <s v="E13"/>
    <s v="Kursus"/>
    <x v="1"/>
    <x v="42"/>
    <s v="Aalborg"/>
    <n v="5"/>
    <n v="2"/>
    <x v="1"/>
    <n v="40"/>
    <m/>
    <s v="AA7(2) "/>
    <n v="1"/>
    <n v="40"/>
    <n v="0"/>
    <n v="0"/>
    <n v="0"/>
    <n v="0"/>
    <n v="0"/>
    <n v="0"/>
    <n v="0"/>
    <n v="0"/>
    <n v="0"/>
    <n v="0"/>
    <s v="SICT"/>
    <s v="I8"/>
    <m/>
    <x v="9"/>
    <x v="60"/>
    <n v="1"/>
    <n v="40"/>
    <s v="Ikke rekvireret. Kurset startede med 2 studerende, som faldt fra. Der bør gives timer for forberedelse og de første forelæsninger /OA"/>
    <m/>
    <s v="MBI"/>
    <m/>
    <s v="ja"/>
    <m/>
    <s v="mangler"/>
  </r>
  <r>
    <s v="E13"/>
    <s v="Semesterkoordinator"/>
    <x v="1"/>
    <x v="8"/>
    <s v="Aalborg"/>
    <n v="1"/>
    <n v="0"/>
    <x v="19"/>
    <m/>
    <m/>
    <m/>
    <n v="1"/>
    <n v="0"/>
    <n v="0"/>
    <n v="0"/>
    <n v="0"/>
    <n v="0"/>
    <n v="0"/>
    <n v="0"/>
    <n v="0"/>
    <n v="0"/>
    <n v="0"/>
    <n v="0"/>
    <s v="SICT"/>
    <s v="I8"/>
    <m/>
    <x v="9"/>
    <x v="29"/>
    <n v="1"/>
    <n v="0"/>
    <s v="Ingen studerende. Semestret kørte ikke."/>
    <m/>
    <s v="MBI"/>
    <m/>
    <m/>
    <m/>
    <n v="13"/>
  </r>
  <r>
    <s v="E13"/>
    <s v="Kursus"/>
    <x v="2"/>
    <x v="43"/>
    <s v="Aalborg"/>
    <n v="5"/>
    <n v="6"/>
    <x v="1"/>
    <n v="159"/>
    <m/>
    <s v="SPC9(12) AA9(3) "/>
    <n v="1"/>
    <n v="63.6"/>
    <n v="0"/>
    <n v="0"/>
    <n v="0"/>
    <n v="0"/>
    <n v="0"/>
    <n v="0"/>
    <n v="0"/>
    <n v="0"/>
    <n v="0"/>
    <n v="0"/>
    <s v="SICT"/>
    <s v="I8"/>
    <s v="Valgfag for AA9"/>
    <x v="2"/>
    <x v="61"/>
    <n v="0.4"/>
    <n v="63.6"/>
    <m/>
    <m/>
    <s v="MBI"/>
    <s v="oa"/>
    <m/>
    <m/>
    <n v="8"/>
  </r>
  <r>
    <s v="E13"/>
    <s v="Kursus"/>
    <x v="2"/>
    <x v="43"/>
    <s v="Aalborg"/>
    <n v="5"/>
    <n v="7"/>
    <x v="2"/>
    <n v="2.3331"/>
    <m/>
    <s v="SPC9(12) AA9(3) "/>
    <n v="1"/>
    <n v="0.76992300000000002"/>
    <n v="0"/>
    <n v="0"/>
    <n v="0"/>
    <n v="0"/>
    <n v="0"/>
    <n v="0"/>
    <n v="0"/>
    <n v="0"/>
    <n v="0"/>
    <n v="0"/>
    <s v="SICT"/>
    <s v="I8"/>
    <m/>
    <x v="2"/>
    <x v="61"/>
    <n v="0.33"/>
    <n v="0.76992300000000002"/>
    <s v="Inkl. omprøve"/>
    <m/>
    <s v="MBI"/>
    <s v="oa"/>
    <m/>
    <m/>
    <n v="8"/>
  </r>
  <r>
    <s v="E13"/>
    <s v="Kursus"/>
    <x v="2"/>
    <x v="43"/>
    <s v="Aalborg"/>
    <n v="5"/>
    <n v="6"/>
    <x v="1"/>
    <n v="159"/>
    <m/>
    <s v="SPC9(12) AA9(3) "/>
    <n v="1"/>
    <n v="15.9"/>
    <n v="0"/>
    <n v="0"/>
    <n v="0"/>
    <n v="0"/>
    <n v="0"/>
    <n v="0"/>
    <n v="0"/>
    <n v="0"/>
    <n v="0"/>
    <n v="0"/>
    <s v="SICT"/>
    <s v="I8"/>
    <m/>
    <x v="2"/>
    <x v="62"/>
    <n v="0.1"/>
    <n v="15.9"/>
    <m/>
    <m/>
    <s v="MBI"/>
    <s v="oa"/>
    <m/>
    <m/>
    <n v="8"/>
  </r>
  <r>
    <s v="E13"/>
    <s v="Kursus"/>
    <x v="2"/>
    <x v="43"/>
    <s v="Aalborg"/>
    <n v="5"/>
    <n v="7"/>
    <x v="2"/>
    <n v="2.3331"/>
    <m/>
    <s v="SPC9(12) AA9(3) "/>
    <n v="1"/>
    <n v="0.76992300000000002"/>
    <n v="0"/>
    <n v="0"/>
    <n v="0"/>
    <n v="0"/>
    <n v="0"/>
    <n v="0"/>
    <n v="0"/>
    <n v="0"/>
    <n v="0"/>
    <n v="0"/>
    <s v="SICT"/>
    <s v="I8"/>
    <m/>
    <x v="2"/>
    <x v="62"/>
    <n v="0.33"/>
    <n v="0.76992300000000002"/>
    <s v="Inkl. omprøve"/>
    <m/>
    <s v="MBI"/>
    <s v="oa"/>
    <m/>
    <m/>
    <n v="8"/>
  </r>
  <r>
    <s v="E13"/>
    <s v="Kursus"/>
    <x v="2"/>
    <x v="43"/>
    <s v="Aalborg"/>
    <n v="5"/>
    <n v="6"/>
    <x v="1"/>
    <n v="159"/>
    <m/>
    <s v="SPC9(12) AA9(3) "/>
    <n v="1"/>
    <n v="79.5"/>
    <n v="0"/>
    <n v="0"/>
    <n v="0"/>
    <n v="0"/>
    <n v="0"/>
    <n v="0"/>
    <n v="0"/>
    <n v="0"/>
    <n v="0"/>
    <n v="0"/>
    <s v="SICT"/>
    <s v="I8"/>
    <m/>
    <x v="1"/>
    <x v="63"/>
    <n v="0.5"/>
    <n v="79.5"/>
    <m/>
    <m/>
    <s v="MBI"/>
    <s v="oa"/>
    <m/>
    <m/>
    <n v="8"/>
  </r>
  <r>
    <s v="E13"/>
    <s v="Kursus"/>
    <x v="2"/>
    <x v="43"/>
    <s v="Aalborg"/>
    <n v="5"/>
    <n v="7"/>
    <x v="2"/>
    <n v="2.3331"/>
    <m/>
    <s v="SPC9(12) AA9(3) "/>
    <n v="1"/>
    <n v="0.76992300000000002"/>
    <n v="0"/>
    <n v="0"/>
    <n v="0"/>
    <n v="0"/>
    <n v="0"/>
    <n v="0"/>
    <n v="0"/>
    <n v="0"/>
    <n v="0"/>
    <n v="0"/>
    <s v="SICT"/>
    <s v="I8"/>
    <m/>
    <x v="1"/>
    <x v="63"/>
    <n v="0.33"/>
    <n v="0.76992300000000002"/>
    <s v="Inkl. omprøve"/>
    <m/>
    <s v="MBI"/>
    <s v="oa"/>
    <m/>
    <m/>
    <n v="8"/>
  </r>
  <r>
    <s v="E13"/>
    <s v="Kursus"/>
    <x v="2"/>
    <x v="43"/>
    <s v="Aalborg"/>
    <n v="5"/>
    <n v="7"/>
    <x v="4"/>
    <n v="2.3331"/>
    <m/>
    <s v="SPC9(12) AA9(3) "/>
    <n v="1"/>
    <n v="2.3331"/>
    <n v="0"/>
    <n v="0"/>
    <n v="0"/>
    <n v="0"/>
    <n v="0"/>
    <n v="0"/>
    <n v="0"/>
    <n v="0"/>
    <n v="0"/>
    <n v="0"/>
    <s v="SICT"/>
    <s v="I8"/>
    <m/>
    <x v="1"/>
    <x v="64"/>
    <n v="1"/>
    <n v="2.3331"/>
    <s v="Inkl. omprøve"/>
    <m/>
    <s v="MBI"/>
    <s v="oa"/>
    <m/>
    <m/>
    <n v="8"/>
  </r>
  <r>
    <s v="E13"/>
    <s v="Semesterkoordinator"/>
    <x v="2"/>
    <x v="8"/>
    <s v="Aalborg"/>
    <n v="3"/>
    <n v="6"/>
    <x v="19"/>
    <n v="40"/>
    <m/>
    <m/>
    <n v="1"/>
    <n v="40"/>
    <n v="0"/>
    <n v="0"/>
    <n v="0"/>
    <n v="0"/>
    <n v="0"/>
    <n v="0"/>
    <n v="0"/>
    <n v="0"/>
    <n v="0"/>
    <n v="0"/>
    <s v="SICT"/>
    <s v="I8"/>
    <m/>
    <x v="9"/>
    <x v="29"/>
    <n v="1"/>
    <n v="40"/>
    <m/>
    <m/>
    <s v="MBI"/>
    <s v="oa"/>
    <m/>
    <m/>
    <n v="14"/>
  </r>
  <r>
    <s v="E13"/>
    <s v="Vejledning"/>
    <x v="2"/>
    <x v="44"/>
    <s v="Aalborg"/>
    <n v="16"/>
    <n v="1"/>
    <x v="3"/>
    <n v="21"/>
    <m/>
    <m/>
    <n v="1"/>
    <n v="10.5"/>
    <n v="0"/>
    <n v="0"/>
    <n v="0"/>
    <n v="0"/>
    <n v="0"/>
    <n v="0"/>
    <n v="0"/>
    <n v="0"/>
    <n v="0"/>
    <n v="0"/>
    <s v="SICT"/>
    <s v="I8"/>
    <s v="Ekstra timer til vejledning af elitestuderende (5 timer/stud.). "/>
    <x v="1"/>
    <x v="14"/>
    <n v="0.5"/>
    <n v="10.5"/>
    <s v="Gruppe 911 (Asger - kort afgang)"/>
    <m/>
    <s v="MBI"/>
    <m/>
    <m/>
    <m/>
    <n v="11"/>
  </r>
  <r>
    <s v="E13"/>
    <s v="Vejledning"/>
    <x v="2"/>
    <x v="44"/>
    <s v="Aalborg"/>
    <n v="16"/>
    <n v="1"/>
    <x v="3"/>
    <n v="21"/>
    <m/>
    <m/>
    <n v="1"/>
    <n v="10.5"/>
    <n v="0"/>
    <n v="0"/>
    <n v="0"/>
    <n v="0"/>
    <n v="0"/>
    <n v="0"/>
    <n v="0"/>
    <n v="0"/>
    <n v="0"/>
    <n v="0"/>
    <s v="SICT"/>
    <s v="I8"/>
    <s v="Ekstra timer til vejledning af elitestuderende (5 timer/stud.). "/>
    <x v="1"/>
    <x v="50"/>
    <n v="0.5"/>
    <n v="10.5"/>
    <s v="Gruppe 911 (Asger - kort afgang)"/>
    <m/>
    <s v="MBI"/>
    <m/>
    <m/>
    <m/>
    <n v="11"/>
  </r>
  <r>
    <s v="E13"/>
    <s v="Vejledning"/>
    <x v="2"/>
    <x v="44"/>
    <s v="Aalborg"/>
    <n v="30"/>
    <n v="2"/>
    <x v="3"/>
    <n v="70"/>
    <m/>
    <m/>
    <n v="1"/>
    <n v="23.310000000000002"/>
    <n v="0"/>
    <n v="0"/>
    <n v="0"/>
    <n v="0"/>
    <n v="0"/>
    <n v="0"/>
    <n v="0"/>
    <n v="0"/>
    <n v="0"/>
    <n v="0"/>
    <s v="SICT"/>
    <s v="I8"/>
    <s v="Ekstra timer til vejledning af elitestuderende (5 timer/stud.). "/>
    <x v="3"/>
    <x v="40"/>
    <n v="0.33300000000000002"/>
    <n v="23.310000000000002"/>
    <s v="Gruppe 910 (Jonas og Jeppe - lang afgang)"/>
    <m/>
    <s v="MBI"/>
    <m/>
    <m/>
    <m/>
    <n v="11"/>
  </r>
  <r>
    <s v="E13"/>
    <s v="Vejledning"/>
    <x v="2"/>
    <x v="44"/>
    <s v="Aalborg"/>
    <n v="30"/>
    <n v="2"/>
    <x v="3"/>
    <n v="70"/>
    <m/>
    <m/>
    <n v="1"/>
    <n v="23.333100000000002"/>
    <n v="0"/>
    <n v="0"/>
    <n v="0"/>
    <n v="0"/>
    <n v="0"/>
    <n v="0"/>
    <n v="0"/>
    <n v="0"/>
    <n v="0"/>
    <n v="0"/>
    <s v="SICT"/>
    <s v="I8"/>
    <s v="Ekstra timer til vejledning af elitestuderende (5 timer/stud.). "/>
    <x v="3"/>
    <x v="5"/>
    <n v="0.33333000000000002"/>
    <n v="23.333100000000002"/>
    <s v="Gruppe 910 (Jonas og Jeppe - lang afgang)"/>
    <m/>
    <s v="MBI"/>
    <m/>
    <m/>
    <m/>
    <n v="11"/>
  </r>
  <r>
    <s v="E13"/>
    <s v="Vejledning"/>
    <x v="2"/>
    <x v="44"/>
    <s v="Aalborg"/>
    <n v="30"/>
    <n v="2"/>
    <x v="3"/>
    <n v="70"/>
    <m/>
    <m/>
    <n v="1"/>
    <n v="23.310000000000002"/>
    <n v="0"/>
    <n v="0"/>
    <n v="0"/>
    <n v="0"/>
    <n v="0"/>
    <n v="0"/>
    <n v="0"/>
    <n v="0"/>
    <n v="0"/>
    <n v="0"/>
    <s v="SICT"/>
    <s v="I8"/>
    <s v="Ekstra timer til vejledning af elitestuderende (5 timer/stud.). "/>
    <x v="1"/>
    <x v="50"/>
    <n v="0.33300000000000002"/>
    <n v="23.310000000000002"/>
    <s v="Gruppe 910 (Jonas og Jeppe - lang afgang)"/>
    <m/>
    <s v="MBI"/>
    <m/>
    <m/>
    <m/>
    <n v="11"/>
  </r>
  <r>
    <s v="E13"/>
    <s v="Vejledning"/>
    <x v="2"/>
    <x v="44"/>
    <s v="Aalborg"/>
    <n v="20"/>
    <n v="1"/>
    <x v="3"/>
    <n v="25"/>
    <m/>
    <m/>
    <n v="1"/>
    <n v="12.5"/>
    <n v="0"/>
    <n v="0"/>
    <n v="0"/>
    <n v="0"/>
    <n v="0"/>
    <n v="0"/>
    <n v="0"/>
    <n v="0"/>
    <n v="0"/>
    <n v="0"/>
    <s v="SICT"/>
    <s v="I8"/>
    <s v="Ekstra timer til vejledning af elitestuderende (5 timer/stud.). "/>
    <x v="1"/>
    <x v="14"/>
    <n v="0.5"/>
    <n v="12.5"/>
    <s v="Gruppe 912 (Emil - lang afgang"/>
    <m/>
    <s v="MBI"/>
    <m/>
    <m/>
    <m/>
    <n v="11"/>
  </r>
  <r>
    <s v="E13"/>
    <s v="Administration"/>
    <x v="5"/>
    <x v="45"/>
    <s v="Aalborg"/>
    <m/>
    <m/>
    <x v="20"/>
    <n v="500"/>
    <m/>
    <m/>
    <n v="1"/>
    <n v="500"/>
    <n v="0"/>
    <n v="0"/>
    <n v="0"/>
    <n v="0"/>
    <n v="0"/>
    <n v="0"/>
    <n v="0"/>
    <n v="0"/>
    <n v="0"/>
    <n v="0"/>
    <s v="SICT"/>
    <s v="I8"/>
    <s v="Der rekvireres 200 timer over standarden pga. ekstraordinære opgaver i forbindelse med internationaliseringsaktiviteter og stor uddannelsesportefølje."/>
    <x v="1"/>
    <x v="11"/>
    <n v="1"/>
    <n v="500"/>
    <m/>
    <m/>
    <s v="MBI"/>
    <m/>
    <m/>
    <m/>
    <n v="12"/>
  </r>
  <r>
    <s v="E13"/>
    <s v="Kursus"/>
    <x v="8"/>
    <x v="46"/>
    <s v="Aalborg "/>
    <n v="5"/>
    <n v="97"/>
    <x v="1"/>
    <n v="295.5"/>
    <m/>
    <s v="EIT1(52) ITC1(10) ST1(35) "/>
    <n v="0.64"/>
    <n v="150.91776000000002"/>
    <n v="0"/>
    <n v="0"/>
    <n v="0"/>
    <n v="0"/>
    <n v="0.36"/>
    <n v="84.891239999999996"/>
    <n v="0"/>
    <n v="0"/>
    <n v="0"/>
    <n v="0"/>
    <s v="SICT(64%) SMH(36%) "/>
    <s v="I8"/>
    <m/>
    <x v="10"/>
    <x v="48"/>
    <n v="0.79800000000000004"/>
    <n v="235.80900000000003"/>
    <m/>
    <m/>
    <s v="MBI"/>
    <s v="oa"/>
    <m/>
    <m/>
    <n v="1"/>
  </r>
  <r>
    <s v="E13"/>
    <s v="Kursus"/>
    <x v="8"/>
    <x v="46"/>
    <s v="Aalborg "/>
    <n v="5"/>
    <n v="97"/>
    <x v="1"/>
    <n v="295.5"/>
    <m/>
    <s v="EIT1(52) ITC1(10) ST1(35) "/>
    <n v="0.64"/>
    <n v="38.391360000000006"/>
    <n v="0"/>
    <n v="0"/>
    <n v="0"/>
    <n v="0"/>
    <n v="0.36"/>
    <n v="21.595140000000001"/>
    <n v="0"/>
    <n v="0"/>
    <n v="0"/>
    <n v="0"/>
    <s v="SICT(64%) SMH(36%) "/>
    <s v="I8"/>
    <m/>
    <x v="10"/>
    <x v="58"/>
    <n v="0.20300000000000001"/>
    <n v="59.986500000000007"/>
    <m/>
    <m/>
    <s v="MBI"/>
    <s v="oa"/>
    <m/>
    <m/>
    <n v="1"/>
  </r>
  <r>
    <s v="E13"/>
    <s v="Kursus"/>
    <x v="8"/>
    <x v="46"/>
    <s v="Aalborg "/>
    <n v="5"/>
    <n v="88"/>
    <x v="2"/>
    <n v="29.330399999999997"/>
    <m/>
    <s v="EIT1(52) ITC1(10) ST1(35) "/>
    <n v="0.64"/>
    <n v="14.718527999999997"/>
    <n v="0"/>
    <n v="0"/>
    <n v="0"/>
    <n v="0"/>
    <n v="0.36"/>
    <n v="8.2791719999999991"/>
    <n v="0"/>
    <n v="0"/>
    <n v="0"/>
    <n v="0"/>
    <s v="SICT(64%) SMH(36%) "/>
    <s v="I8"/>
    <m/>
    <x v="10"/>
    <x v="48"/>
    <n v="0.78409090909090906"/>
    <n v="22.997699999999998"/>
    <m/>
    <m/>
    <s v="MBI"/>
    <s v="oa"/>
    <s v="Inkl. Re-eksamen af 2 stud, se rekvisition"/>
    <m/>
    <n v="1"/>
  </r>
  <r>
    <s v="E13"/>
    <s v="Kursus"/>
    <x v="8"/>
    <x v="46"/>
    <s v="Aalborg "/>
    <n v="5"/>
    <n v="88"/>
    <x v="2"/>
    <n v="29.330399999999997"/>
    <m/>
    <s v="EIT1(52) ITC1(10) ST1(35) "/>
    <n v="0.64"/>
    <n v="4.0529279999999996"/>
    <n v="0"/>
    <n v="0"/>
    <n v="0"/>
    <n v="0"/>
    <n v="0.36"/>
    <n v="2.2797719999999999"/>
    <n v="0"/>
    <n v="0"/>
    <n v="0"/>
    <n v="0"/>
    <s v="SICT(64%) SMH(36%) "/>
    <s v="I8"/>
    <m/>
    <x v="10"/>
    <x v="39"/>
    <n v="0.21590909090909091"/>
    <n v="6.3326999999999991"/>
    <m/>
    <m/>
    <s v="MBI"/>
    <s v="oa"/>
    <s v="Inkl. Re-eksamen af 2 stud, se rekvisition"/>
    <m/>
    <n v="1"/>
  </r>
  <r>
    <s v="E13"/>
    <s v="Kursus"/>
    <x v="8"/>
    <x v="46"/>
    <s v="Aalborg "/>
    <n v="5"/>
    <n v="88"/>
    <x v="5"/>
    <n v="29.330399999999997"/>
    <m/>
    <s v="EIT1(52) ITC1(10) ST1(35) "/>
    <n v="0.64"/>
    <n v="2.5604265983999994"/>
    <n v="0"/>
    <n v="0"/>
    <n v="0"/>
    <n v="0"/>
    <n v="0.36"/>
    <n v="1.4402399615999997"/>
    <n v="0"/>
    <n v="0"/>
    <n v="0"/>
    <n v="0"/>
    <s v="SICT(64%) SMH(36%) "/>
    <s v="I8"/>
    <m/>
    <x v="10"/>
    <x v="65"/>
    <n v="0.13639999999999999"/>
    <n v="4.0006665599999991"/>
    <m/>
    <m/>
    <s v="MBI"/>
    <s v="oa"/>
    <s v="Inkl. Re-eksamen af 2 stud, se rekvisition"/>
    <m/>
    <n v="1"/>
  </r>
  <r>
    <s v="E13"/>
    <s v="Kursus"/>
    <x v="8"/>
    <x v="46"/>
    <s v="Aalborg "/>
    <n v="5"/>
    <n v="88"/>
    <x v="5"/>
    <n v="29.330399999999997"/>
    <m/>
    <s v="EIT1(52) ITC1(10) ST1(35) "/>
    <n v="0.64"/>
    <n v="4.0527573503999994"/>
    <n v="0"/>
    <n v="0"/>
    <n v="0"/>
    <n v="0"/>
    <n v="0.36"/>
    <n v="2.2796760095999997"/>
    <n v="0"/>
    <n v="0"/>
    <n v="0"/>
    <n v="0"/>
    <s v="SICT(64%) SMH(36%) "/>
    <s v="I8"/>
    <m/>
    <x v="9"/>
    <x v="31"/>
    <n v="0.21590000000000001"/>
    <n v="6.3324333599999996"/>
    <m/>
    <m/>
    <s v="MBI"/>
    <s v="oa"/>
    <s v="Inkl. Re-eksamen af 2 stud, se rekvisition"/>
    <m/>
    <n v="1"/>
  </r>
  <r>
    <s v="E13"/>
    <s v="Kursus"/>
    <x v="8"/>
    <x v="46"/>
    <s v="Aalborg "/>
    <n v="5"/>
    <n v="88"/>
    <x v="5"/>
    <n v="29.330399999999997"/>
    <m/>
    <s v="EIT1(52) ITC1(10) ST1(35) "/>
    <n v="0.64"/>
    <n v="2.5604265983999994"/>
    <n v="0"/>
    <n v="0"/>
    <n v="0"/>
    <n v="0"/>
    <n v="0.36"/>
    <n v="1.4402399615999997"/>
    <n v="0"/>
    <n v="0"/>
    <n v="0"/>
    <n v="0"/>
    <s v="SICT(64%) SMH(36%) "/>
    <s v="I8"/>
    <m/>
    <x v="10"/>
    <x v="66"/>
    <n v="0.13639999999999999"/>
    <n v="4.0006665599999991"/>
    <m/>
    <m/>
    <s v="MBI"/>
    <s v="oa"/>
    <s v="Inkl. Re-eksamen af 2 stud, se rekvisition"/>
    <m/>
    <n v="1"/>
  </r>
  <r>
    <s v="E13"/>
    <s v="Kursus"/>
    <x v="8"/>
    <x v="46"/>
    <s v="Aalborg "/>
    <n v="5"/>
    <n v="88"/>
    <x v="5"/>
    <n v="29.330399999999997"/>
    <m/>
    <s v="EIT1(52) ITC1(10) ST1(35) "/>
    <n v="0.64"/>
    <n v="1.4923307519999998"/>
    <n v="0"/>
    <n v="0"/>
    <n v="0"/>
    <n v="0"/>
    <n v="0.36"/>
    <n v="0.83943604799999993"/>
    <n v="0"/>
    <n v="0"/>
    <n v="0"/>
    <n v="0"/>
    <s v="SICT(64%) SMH(36%) "/>
    <s v="I8"/>
    <m/>
    <x v="10"/>
    <x v="67"/>
    <n v="7.9500000000000001E-2"/>
    <n v="2.3317668"/>
    <m/>
    <m/>
    <s v="MBI"/>
    <s v="oa"/>
    <s v="Inkl. Re-eksamen af 2 stud, se rekvisition"/>
    <m/>
    <n v="1"/>
  </r>
  <r>
    <s v="E13"/>
    <s v="Kursus"/>
    <x v="8"/>
    <x v="46"/>
    <s v="Aalborg "/>
    <n v="5"/>
    <n v="88"/>
    <x v="5"/>
    <n v="29.330399999999997"/>
    <m/>
    <s v="EIT1(52) ITC1(10) ST1(35) "/>
    <n v="0.64"/>
    <n v="3.4126507007999991"/>
    <n v="0"/>
    <n v="0"/>
    <n v="0"/>
    <n v="0"/>
    <n v="0.36"/>
    <n v="1.9196160191999996"/>
    <n v="0"/>
    <n v="0"/>
    <n v="0"/>
    <n v="0"/>
    <s v="SICT(64%) SMH(36%) "/>
    <s v="I8"/>
    <m/>
    <x v="10"/>
    <x v="59"/>
    <n v="0.18179999999999999"/>
    <n v="5.3322667199999989"/>
    <m/>
    <m/>
    <s v="MBI"/>
    <s v="oa"/>
    <s v="Inkl. Re-eksamen af 2 stud, se rekvisition"/>
    <m/>
    <n v="1"/>
  </r>
  <r>
    <s v="E13"/>
    <s v="Kursus"/>
    <x v="8"/>
    <x v="46"/>
    <s v="Aalborg "/>
    <n v="5"/>
    <n v="88"/>
    <x v="5"/>
    <n v="29.330399999999997"/>
    <m/>
    <s v="EIT1(52) ITC1(10) ST1(35) "/>
    <n v="0.64"/>
    <n v="4.6928639999999993"/>
    <n v="0"/>
    <n v="0"/>
    <n v="0"/>
    <n v="0"/>
    <n v="0.36"/>
    <n v="2.6397359999999996"/>
    <n v="0"/>
    <n v="0"/>
    <n v="0"/>
    <n v="0"/>
    <s v="SICT(64%) SMH(36%) "/>
    <s v="I8"/>
    <m/>
    <x v="10"/>
    <x v="34"/>
    <n v="0.25"/>
    <n v="7.3325999999999993"/>
    <m/>
    <m/>
    <s v="MBI"/>
    <s v="oa"/>
    <s v="Inkl. Re-eksamen af 2 stud, se rekvisition"/>
    <m/>
    <n v="1"/>
  </r>
  <r>
    <s v="E13"/>
    <s v="Vejledning"/>
    <x v="8"/>
    <x v="34"/>
    <s v="Aalborg "/>
    <n v="5"/>
    <n v="19"/>
    <x v="3"/>
    <n v="95"/>
    <m/>
    <m/>
    <n v="1"/>
    <n v="31.663499999999999"/>
    <n v="0"/>
    <n v="0"/>
    <n v="0"/>
    <n v="0"/>
    <n v="0"/>
    <n v="0"/>
    <n v="0"/>
    <n v="0"/>
    <n v="0"/>
    <n v="0"/>
    <s v="SICT"/>
    <s v="I8"/>
    <s v="P0-vejl. delt 50-50 med I11."/>
    <x v="9"/>
    <x v="30"/>
    <n v="0.33329999999999999"/>
    <n v="31.663499999999999"/>
    <s v="Gruppe B212. 1 af 3 grupper (2 grupper til I8, 1 gruppe til I11-Kvorning)"/>
    <m/>
    <s v="MBI"/>
    <m/>
    <s v="Mangler 9 studerende -kun 10 rekv."/>
    <m/>
    <n v="10"/>
  </r>
  <r>
    <s v="E13"/>
    <s v="Vejledning"/>
    <x v="8"/>
    <x v="34"/>
    <s v="Aalborg "/>
    <n v="10"/>
    <n v="19"/>
    <x v="4"/>
    <n v="38"/>
    <m/>
    <m/>
    <n v="1"/>
    <n v="12.6654"/>
    <n v="0"/>
    <n v="0"/>
    <n v="0"/>
    <n v="0"/>
    <n v="0"/>
    <n v="0"/>
    <n v="0"/>
    <n v="0"/>
    <n v="0"/>
    <n v="0"/>
    <s v="SICT"/>
    <s v="I8"/>
    <s v="P1-vejl. delt 50/50 med I11."/>
    <x v="1"/>
    <x v="43"/>
    <n v="0.33329999999999999"/>
    <n v="12.6654"/>
    <s v="Gruppe B214"/>
    <m/>
    <s v="MBI"/>
    <m/>
    <s v="mangler 9 stud. Kun 10 rekv."/>
    <m/>
    <n v="11"/>
  </r>
  <r>
    <s v="E13"/>
    <s v="Semesterkoordinator"/>
    <x v="8"/>
    <x v="8"/>
    <s v="Aalborg "/>
    <n v="1"/>
    <m/>
    <x v="21"/>
    <n v="60"/>
    <m/>
    <m/>
    <n v="1"/>
    <n v="60"/>
    <n v="0"/>
    <n v="0"/>
    <n v="0"/>
    <n v="0"/>
    <n v="0"/>
    <n v="0"/>
    <n v="0"/>
    <n v="0"/>
    <n v="0"/>
    <n v="0"/>
    <s v="SICT"/>
    <s v="I8"/>
    <m/>
    <x v="3"/>
    <x v="12"/>
    <n v="1"/>
    <n v="60"/>
    <m/>
    <m/>
    <s v="MBI"/>
    <m/>
    <m/>
    <m/>
    <n v="12"/>
  </r>
  <r>
    <s v="E13"/>
    <s v="Semesterkoordinator"/>
    <x v="8"/>
    <x v="8"/>
    <s v="Aalborg "/>
    <n v="1"/>
    <m/>
    <x v="22"/>
    <n v="60"/>
    <m/>
    <m/>
    <n v="1"/>
    <n v="60"/>
    <n v="0"/>
    <n v="0"/>
    <n v="0"/>
    <n v="0"/>
    <n v="0"/>
    <n v="0"/>
    <n v="0"/>
    <n v="0"/>
    <n v="0"/>
    <n v="0"/>
    <s v="SICT"/>
    <s v="I8"/>
    <m/>
    <x v="8"/>
    <x v="53"/>
    <n v="1"/>
    <n v="60"/>
    <m/>
    <m/>
    <s v="MBI"/>
    <m/>
    <m/>
    <m/>
    <n v="12"/>
  </r>
  <r>
    <s v="E13"/>
    <s v="Semesterkoordinator"/>
    <x v="8"/>
    <x v="8"/>
    <s v="Aalborg "/>
    <n v="1"/>
    <m/>
    <x v="14"/>
    <n v="60"/>
    <m/>
    <m/>
    <n v="1"/>
    <n v="60"/>
    <n v="0"/>
    <n v="0"/>
    <n v="0"/>
    <n v="0"/>
    <n v="0"/>
    <n v="0"/>
    <n v="0"/>
    <n v="0"/>
    <n v="0"/>
    <n v="0"/>
    <s v="SICT"/>
    <s v="I8"/>
    <m/>
    <x v="9"/>
    <x v="55"/>
    <n v="1"/>
    <n v="60"/>
    <m/>
    <m/>
    <s v="MBI"/>
    <m/>
    <m/>
    <m/>
    <n v="12"/>
  </r>
  <r>
    <s v="E13"/>
    <s v="Kursus"/>
    <x v="6"/>
    <x v="47"/>
    <s v="Aalborg "/>
    <n v="5"/>
    <n v="28"/>
    <x v="1"/>
    <n v="192"/>
    <m/>
    <s v="ITC3(12) PDP5(16) "/>
    <n v="1"/>
    <n v="61.44"/>
    <n v="0"/>
    <n v="0"/>
    <n v="0"/>
    <n v="0"/>
    <n v="0"/>
    <n v="0"/>
    <n v="0"/>
    <n v="0"/>
    <n v="0"/>
    <n v="0"/>
    <s v="SICT"/>
    <s v="I8"/>
    <m/>
    <x v="10"/>
    <x v="57"/>
    <n v="0.32"/>
    <n v="61.44"/>
    <m/>
    <m/>
    <s v="MBI"/>
    <s v="oa"/>
    <m/>
    <m/>
    <n v="2"/>
  </r>
  <r>
    <s v="E13"/>
    <s v="Kursus"/>
    <x v="6"/>
    <x v="47"/>
    <s v="Aalborg "/>
    <n v="5"/>
    <n v="28"/>
    <x v="1"/>
    <n v="192"/>
    <m/>
    <s v="ITC3(12) PDP5(16) "/>
    <n v="1"/>
    <n v="40.32"/>
    <n v="0"/>
    <n v="0"/>
    <n v="0"/>
    <n v="0"/>
    <n v="0"/>
    <n v="0"/>
    <n v="0"/>
    <n v="0"/>
    <n v="0"/>
    <n v="0"/>
    <s v="SICT"/>
    <s v="I8"/>
    <m/>
    <x v="3"/>
    <x v="51"/>
    <n v="0.21"/>
    <n v="40.32"/>
    <m/>
    <m/>
    <s v="MBI"/>
    <s v="oa"/>
    <m/>
    <m/>
    <n v="2"/>
  </r>
  <r>
    <s v="E13"/>
    <s v="Kursus"/>
    <x v="6"/>
    <x v="47"/>
    <s v="Aalborg "/>
    <n v="5"/>
    <n v="39"/>
    <x v="2"/>
    <n v="12.998699999999999"/>
    <m/>
    <s v="ITC3(12) PDP5(16) "/>
    <n v="1"/>
    <n v="4.2895710000000005"/>
    <n v="0"/>
    <n v="0"/>
    <n v="0"/>
    <n v="0"/>
    <n v="0"/>
    <n v="0"/>
    <n v="0"/>
    <n v="0"/>
    <n v="0"/>
    <n v="0"/>
    <s v="SICT"/>
    <s v="I8"/>
    <m/>
    <x v="3"/>
    <x v="51"/>
    <n v="0.33"/>
    <n v="4.2895710000000005"/>
    <s v="Inkl. omprøve"/>
    <m/>
    <s v="MBI"/>
    <s v="oa"/>
    <m/>
    <m/>
    <n v="2"/>
  </r>
  <r>
    <s v="E13"/>
    <s v="Kursus"/>
    <x v="6"/>
    <x v="47"/>
    <s v="Aalborg "/>
    <n v="5"/>
    <n v="28"/>
    <x v="1"/>
    <n v="192"/>
    <m/>
    <s v="ITC3(12) PDP5(16) "/>
    <n v="1"/>
    <n v="90.24"/>
    <n v="0"/>
    <n v="0"/>
    <n v="0"/>
    <n v="0"/>
    <n v="0"/>
    <n v="0"/>
    <n v="0"/>
    <n v="0"/>
    <n v="0"/>
    <n v="0"/>
    <s v="SICT"/>
    <s v="I8"/>
    <m/>
    <x v="3"/>
    <x v="12"/>
    <n v="0.47"/>
    <n v="90.24"/>
    <m/>
    <m/>
    <s v="MBI"/>
    <s v="oa"/>
    <m/>
    <m/>
    <n v="2"/>
  </r>
  <r>
    <s v="E13"/>
    <s v="Kursus"/>
    <x v="6"/>
    <x v="47"/>
    <s v="Aalborg"/>
    <n v="5"/>
    <n v="39"/>
    <x v="2"/>
    <n v="12.998699999999999"/>
    <m/>
    <s v="ITC3(12) PDP5(16) "/>
    <n v="1"/>
    <n v="4.2895710000000005"/>
    <m/>
    <n v="0"/>
    <m/>
    <n v="0"/>
    <m/>
    <n v="0"/>
    <m/>
    <n v="0"/>
    <m/>
    <n v="0"/>
    <s v="SICT"/>
    <s v="I8"/>
    <m/>
    <x v="3"/>
    <x v="12"/>
    <n v="0.33"/>
    <n v="4.2895710000000005"/>
    <s v="Inkl. omprøve"/>
    <m/>
    <s v="MBI"/>
    <s v="oa"/>
    <m/>
    <m/>
    <n v="2"/>
  </r>
  <r>
    <s v="E13"/>
    <s v="Kursus"/>
    <x v="6"/>
    <x v="47"/>
    <s v="Aalborg "/>
    <n v="5"/>
    <n v="39"/>
    <x v="2"/>
    <n v="12.998699999999999"/>
    <m/>
    <s v="ITC3(12) PDP5(16) "/>
    <n v="1"/>
    <n v="4.2895710000000005"/>
    <n v="0"/>
    <n v="0"/>
    <n v="0"/>
    <n v="0"/>
    <n v="0"/>
    <n v="0"/>
    <n v="0"/>
    <n v="0"/>
    <n v="0"/>
    <n v="0"/>
    <s v="SICT"/>
    <s v="I8"/>
    <m/>
    <x v="10"/>
    <x v="57"/>
    <n v="0.33"/>
    <n v="4.2895710000000005"/>
    <s v="Inkl. omprøve"/>
    <m/>
    <s v="MBI"/>
    <s v="oa"/>
    <m/>
    <m/>
    <n v="2"/>
  </r>
  <r>
    <s v="E13"/>
    <s v="Kursus"/>
    <x v="6"/>
    <x v="48"/>
    <s v="Aalborg "/>
    <n v="1"/>
    <n v="79"/>
    <x v="1"/>
    <n v="50"/>
    <m/>
    <s v="EIT3(45) ITC3(9) "/>
    <n v="1"/>
    <n v="25"/>
    <n v="0"/>
    <n v="0"/>
    <n v="0"/>
    <n v="0"/>
    <n v="0"/>
    <n v="0"/>
    <n v="0"/>
    <n v="0"/>
    <n v="0"/>
    <n v="0"/>
    <s v="SICT"/>
    <s v="I8"/>
    <s v="Fri studieaktivitet. Foreløbig rekvisition."/>
    <x v="0"/>
    <x v="68"/>
    <n v="0.5"/>
    <n v="25"/>
    <s v="Også deltagelse af PDP5-stud."/>
    <m/>
    <s v="MBI"/>
    <s v="oa"/>
    <m/>
    <m/>
    <n v="9"/>
  </r>
  <r>
    <s v="E13"/>
    <s v="Kursus"/>
    <x v="6"/>
    <x v="48"/>
    <s v="Aalborg "/>
    <n v="1"/>
    <n v="79"/>
    <x v="2"/>
    <n v="26.3307"/>
    <m/>
    <s v="EIT3(45) ITC3(9) "/>
    <n v="1"/>
    <n v="13.16535"/>
    <n v="0"/>
    <n v="0"/>
    <n v="0"/>
    <n v="0"/>
    <n v="0"/>
    <n v="0"/>
    <n v="0"/>
    <n v="0"/>
    <n v="0"/>
    <n v="0"/>
    <s v="SICT"/>
    <s v="I8"/>
    <m/>
    <x v="0"/>
    <x v="68"/>
    <n v="0.5"/>
    <n v="13.16535"/>
    <s v="Også deltagelse af PDP5-stud."/>
    <m/>
    <s v="MBI"/>
    <s v="oa"/>
    <m/>
    <m/>
    <n v="9"/>
  </r>
  <r>
    <s v="E13"/>
    <s v="Kursus"/>
    <x v="6"/>
    <x v="48"/>
    <s v="Aalborg "/>
    <n v="1"/>
    <n v="79"/>
    <x v="1"/>
    <n v="50"/>
    <m/>
    <s v="EIT3(45) ITC3(9) "/>
    <n v="1"/>
    <n v="25"/>
    <n v="0"/>
    <n v="0"/>
    <n v="0"/>
    <n v="0"/>
    <n v="0"/>
    <n v="0"/>
    <n v="0"/>
    <n v="0"/>
    <n v="0"/>
    <n v="0"/>
    <s v="SICT"/>
    <s v="I8"/>
    <s v="Fri studieaktivitet. Foreløbig rekvisition."/>
    <x v="0"/>
    <x v="69"/>
    <n v="0.5"/>
    <n v="25"/>
    <s v="Også deltagelse af PDP5-stud."/>
    <m/>
    <s v="MBI"/>
    <s v="oa"/>
    <m/>
    <m/>
    <n v="9"/>
  </r>
  <r>
    <s v="E13"/>
    <s v="Kursus"/>
    <x v="6"/>
    <x v="48"/>
    <s v="Aalborg "/>
    <n v="1"/>
    <n v="79"/>
    <x v="2"/>
    <n v="26.3307"/>
    <m/>
    <s v="EIT3(45) ITC3(9) "/>
    <n v="1"/>
    <n v="13.16535"/>
    <n v="0"/>
    <n v="0"/>
    <n v="0"/>
    <n v="0"/>
    <n v="0"/>
    <n v="0"/>
    <n v="0"/>
    <n v="0"/>
    <n v="0"/>
    <n v="0"/>
    <s v="SICT"/>
    <s v="I8"/>
    <m/>
    <x v="0"/>
    <x v="69"/>
    <n v="0.5"/>
    <n v="13.16535"/>
    <s v="Også deltagelse af PDP5-stud."/>
    <m/>
    <s v="MBI"/>
    <s v="oa"/>
    <m/>
    <m/>
    <n v="9"/>
  </r>
  <r>
    <s v="E13"/>
    <s v="Semesterkoordinator"/>
    <x v="6"/>
    <x v="8"/>
    <s v="Aalborg "/>
    <n v="3"/>
    <m/>
    <x v="21"/>
    <n v="40"/>
    <m/>
    <m/>
    <n v="1"/>
    <n v="40"/>
    <n v="0"/>
    <n v="0"/>
    <n v="0"/>
    <n v="0"/>
    <n v="0"/>
    <n v="0"/>
    <n v="0"/>
    <n v="0"/>
    <n v="0"/>
    <n v="0"/>
    <s v="SICT"/>
    <s v="I8"/>
    <m/>
    <x v="3"/>
    <x v="51"/>
    <n v="1"/>
    <n v="40"/>
    <m/>
    <m/>
    <s v="MBI"/>
    <m/>
    <m/>
    <m/>
    <n v="13"/>
  </r>
  <r>
    <s v="E13"/>
    <s v="Semesterkoordinator"/>
    <x v="6"/>
    <x v="8"/>
    <s v="Aalborg "/>
    <n v="3"/>
    <m/>
    <x v="22"/>
    <n v="40"/>
    <m/>
    <m/>
    <n v="1"/>
    <n v="40"/>
    <n v="0"/>
    <n v="0"/>
    <n v="0"/>
    <n v="0"/>
    <n v="0"/>
    <n v="0"/>
    <n v="0"/>
    <n v="0"/>
    <n v="0"/>
    <n v="0"/>
    <s v="SICT"/>
    <s v="I8"/>
    <m/>
    <x v="10"/>
    <x v="59"/>
    <n v="1"/>
    <n v="40"/>
    <m/>
    <m/>
    <s v="MBI"/>
    <m/>
    <m/>
    <m/>
    <n v="13"/>
  </r>
  <r>
    <s v="E13"/>
    <s v="Vejledning"/>
    <x v="1"/>
    <x v="49"/>
    <s v="Aalborg "/>
    <n v="15"/>
    <n v="0"/>
    <x v="3"/>
    <m/>
    <m/>
    <m/>
    <n v="1"/>
    <n v="0"/>
    <n v="0"/>
    <n v="0"/>
    <n v="0"/>
    <n v="0"/>
    <n v="0"/>
    <n v="0"/>
    <n v="0"/>
    <n v="0"/>
    <n v="0"/>
    <n v="0"/>
    <s v="SICT"/>
    <s v="I8"/>
    <m/>
    <x v="9"/>
    <x v="19"/>
    <m/>
    <n v="0"/>
    <s v="0 stud. pr. 1/10"/>
    <m/>
    <s v="MBI"/>
    <m/>
    <m/>
    <m/>
    <s v="udgår"/>
  </r>
  <r>
    <s v="E13"/>
    <s v="Vejledning"/>
    <x v="1"/>
    <x v="49"/>
    <s v="Aalborg "/>
    <n v="15"/>
    <n v="0"/>
    <x v="4"/>
    <m/>
    <m/>
    <m/>
    <n v="1"/>
    <n v="0"/>
    <n v="0"/>
    <n v="0"/>
    <n v="0"/>
    <n v="0"/>
    <n v="0"/>
    <n v="0"/>
    <n v="0"/>
    <n v="0"/>
    <n v="0"/>
    <n v="0"/>
    <s v="SICT"/>
    <s v="I8"/>
    <m/>
    <x v="9"/>
    <x v="19"/>
    <m/>
    <n v="0"/>
    <s v="0 stud. pr. 1/10"/>
    <m/>
    <s v="MBI"/>
    <m/>
    <m/>
    <m/>
    <s v="udgår"/>
  </r>
  <r>
    <s v="E13"/>
    <s v="Kursus"/>
    <x v="1"/>
    <x v="50"/>
    <s v="Aalborg "/>
    <n v="5"/>
    <n v="9"/>
    <x v="5"/>
    <n v="2.9996999999999998"/>
    <m/>
    <s v="SPC7(9) AA7(0) "/>
    <n v="1"/>
    <n v="2.9996999999999998"/>
    <n v="0"/>
    <n v="0"/>
    <n v="0"/>
    <n v="0"/>
    <n v="0"/>
    <n v="0"/>
    <n v="0"/>
    <n v="0"/>
    <n v="0"/>
    <n v="0"/>
    <s v="SICT"/>
    <s v="I8"/>
    <m/>
    <x v="1"/>
    <x v="63"/>
    <n v="1"/>
    <n v="2.9996999999999998"/>
    <s v="Inkl. omprøve"/>
    <m/>
    <s v="MBI"/>
    <m/>
    <m/>
    <m/>
    <n v="6"/>
  </r>
  <r>
    <s v="E13"/>
    <s v="Kursus"/>
    <x v="1"/>
    <x v="50"/>
    <s v="Aalborg "/>
    <n v="5"/>
    <n v="8"/>
    <x v="1"/>
    <n v="162"/>
    <m/>
    <s v="SPC7(8) AA7(0) "/>
    <n v="1"/>
    <n v="56.699999999999996"/>
    <n v="0"/>
    <n v="0"/>
    <n v="0"/>
    <n v="0"/>
    <n v="0"/>
    <n v="0"/>
    <n v="0"/>
    <n v="0"/>
    <n v="0"/>
    <n v="0"/>
    <s v="SICT"/>
    <s v="I8"/>
    <m/>
    <x v="1"/>
    <x v="70"/>
    <n v="0.35"/>
    <n v="56.699999999999996"/>
    <m/>
    <m/>
    <s v="MBI"/>
    <m/>
    <m/>
    <m/>
    <n v="6"/>
  </r>
  <r>
    <s v="E13"/>
    <s v="Kursus"/>
    <x v="1"/>
    <x v="50"/>
    <s v="Aalborg "/>
    <n v="5"/>
    <n v="9"/>
    <x v="2"/>
    <n v="2.9996999999999998"/>
    <m/>
    <s v="SPC7(9) AA7(0) "/>
    <n v="1"/>
    <n v="1.4998499999999999"/>
    <n v="0"/>
    <n v="0"/>
    <n v="0"/>
    <n v="0"/>
    <n v="0"/>
    <n v="0"/>
    <n v="0"/>
    <n v="0"/>
    <n v="0"/>
    <n v="0"/>
    <s v="SICT"/>
    <s v="I8"/>
    <m/>
    <x v="1"/>
    <x v="70"/>
    <n v="0.5"/>
    <n v="1.4998499999999999"/>
    <s v="Inkl. omprøve"/>
    <m/>
    <s v="MBI"/>
    <m/>
    <m/>
    <m/>
    <n v="6"/>
  </r>
  <r>
    <s v="E13"/>
    <s v="Kursus"/>
    <x v="1"/>
    <x v="50"/>
    <s v="Aalborg "/>
    <n v="5"/>
    <n v="8"/>
    <x v="1"/>
    <n v="162"/>
    <m/>
    <s v="SPC7(8) AA7(0) "/>
    <n v="1"/>
    <n v="24.3"/>
    <n v="0"/>
    <n v="0"/>
    <n v="0"/>
    <n v="0"/>
    <n v="0"/>
    <n v="0"/>
    <n v="0"/>
    <n v="0"/>
    <n v="0"/>
    <n v="0"/>
    <s v="SICT"/>
    <s v="I8"/>
    <m/>
    <x v="1"/>
    <x v="32"/>
    <n v="0.15"/>
    <n v="24.3"/>
    <m/>
    <m/>
    <s v="MBI"/>
    <m/>
    <m/>
    <m/>
    <n v="6"/>
  </r>
  <r>
    <s v="E13"/>
    <s v="Kursus"/>
    <x v="1"/>
    <x v="50"/>
    <s v="Aalborg "/>
    <n v="5"/>
    <n v="8"/>
    <x v="1"/>
    <n v="162"/>
    <m/>
    <s v="SPC7(8) AA7(0) "/>
    <n v="1"/>
    <n v="81"/>
    <n v="0"/>
    <n v="0"/>
    <n v="0"/>
    <n v="0"/>
    <n v="0"/>
    <n v="0"/>
    <n v="0"/>
    <n v="0"/>
    <n v="0"/>
    <n v="0"/>
    <s v="SICT"/>
    <s v="I8"/>
    <s v="Valgfag for AA7"/>
    <x v="1"/>
    <x v="15"/>
    <n v="0.5"/>
    <n v="81"/>
    <m/>
    <m/>
    <s v="MBI"/>
    <m/>
    <m/>
    <m/>
    <n v="6"/>
  </r>
  <r>
    <s v="E13"/>
    <s v="Kursus"/>
    <x v="1"/>
    <x v="50"/>
    <s v="Aalborg "/>
    <n v="5"/>
    <n v="9"/>
    <x v="2"/>
    <n v="2.9996999999999998"/>
    <m/>
    <s v="SPC7(9) AA7(0) "/>
    <n v="1"/>
    <n v="1.4998499999999999"/>
    <n v="0"/>
    <n v="0"/>
    <n v="0"/>
    <n v="0"/>
    <n v="0"/>
    <n v="0"/>
    <n v="0"/>
    <n v="0"/>
    <n v="0"/>
    <n v="0"/>
    <s v="SICT"/>
    <s v="I8"/>
    <m/>
    <x v="1"/>
    <x v="15"/>
    <n v="0.5"/>
    <n v="1.4998499999999999"/>
    <s v="Inkl. omprøve"/>
    <m/>
    <s v="MBI"/>
    <m/>
    <m/>
    <m/>
    <n v="6"/>
  </r>
  <r>
    <s v="E13"/>
    <s v="Semesterkoordinator"/>
    <x v="1"/>
    <x v="8"/>
    <s v="Aalborg "/>
    <n v="1"/>
    <n v="8"/>
    <x v="23"/>
    <n v="40"/>
    <m/>
    <m/>
    <n v="1"/>
    <n v="40"/>
    <n v="0"/>
    <n v="0"/>
    <n v="0"/>
    <n v="0"/>
    <n v="0"/>
    <n v="0"/>
    <n v="0"/>
    <n v="0"/>
    <n v="0"/>
    <n v="0"/>
    <s v="SICT"/>
    <s v="I8"/>
    <m/>
    <x v="1"/>
    <x v="70"/>
    <n v="1"/>
    <n v="40"/>
    <m/>
    <m/>
    <s v="MBI"/>
    <m/>
    <m/>
    <m/>
    <n v="13"/>
  </r>
  <r>
    <s v="E13"/>
    <s v="Vejledning"/>
    <x v="1"/>
    <x v="51"/>
    <s v="Aalborg "/>
    <n v="20"/>
    <n v="8"/>
    <x v="3"/>
    <n v="160"/>
    <m/>
    <m/>
    <n v="1"/>
    <n v="70.08"/>
    <n v="0"/>
    <n v="0"/>
    <n v="0"/>
    <n v="0"/>
    <n v="0"/>
    <n v="0"/>
    <n v="0"/>
    <n v="0"/>
    <n v="0"/>
    <n v="0"/>
    <s v="SICT"/>
    <s v="I8"/>
    <m/>
    <x v="1"/>
    <x v="70"/>
    <n v="0.438"/>
    <n v="70.08"/>
    <s v="Gruppe 770 og 771"/>
    <m/>
    <s v="MBI"/>
    <m/>
    <s v="ECTS for projekt skal være 20 (ikke 15)"/>
    <m/>
    <n v="11"/>
  </r>
  <r>
    <s v="E13"/>
    <s v="Vejledning"/>
    <x v="1"/>
    <x v="51"/>
    <s v="Aalborg "/>
    <n v="20"/>
    <n v="8"/>
    <x v="3"/>
    <n v="160"/>
    <m/>
    <m/>
    <n v="1"/>
    <n v="10.08"/>
    <n v="0"/>
    <n v="0"/>
    <n v="0"/>
    <n v="0"/>
    <n v="0"/>
    <n v="0"/>
    <n v="0"/>
    <n v="0"/>
    <n v="0"/>
    <n v="0"/>
    <s v="SICT"/>
    <s v="I8"/>
    <m/>
    <x v="1"/>
    <x v="50"/>
    <n v="6.3E-2"/>
    <n v="10.08"/>
    <s v="Gruppe 772- Jonas Have"/>
    <m/>
    <s v="MBI"/>
    <m/>
    <s v="ECTS for projekt skal være 20 (ikke 15)"/>
    <m/>
    <n v="11"/>
  </r>
  <r>
    <s v="E13"/>
    <s v="Vejledning"/>
    <x v="1"/>
    <x v="51"/>
    <s v="Aalborg "/>
    <n v="20"/>
    <n v="8"/>
    <x v="3"/>
    <n v="160"/>
    <m/>
    <m/>
    <n v="1"/>
    <n v="10.08"/>
    <n v="0"/>
    <n v="0"/>
    <n v="0"/>
    <n v="0"/>
    <n v="0"/>
    <n v="0"/>
    <n v="0"/>
    <n v="0"/>
    <n v="0"/>
    <n v="0"/>
    <s v="SICT"/>
    <s v="I8"/>
    <m/>
    <x v="1"/>
    <x v="14"/>
    <n v="6.3E-2"/>
    <n v="10.08"/>
    <s v="Gruppe 772- Jonas Have"/>
    <m/>
    <s v="MBI"/>
    <m/>
    <s v="ECTS for projekt skal være 20 (ikke 15)"/>
    <m/>
    <n v="11"/>
  </r>
  <r>
    <s v="E13"/>
    <s v="Phd-kursus"/>
    <x v="5"/>
    <x v="17"/>
    <s v="Cph"/>
    <n v="3"/>
    <m/>
    <x v="24"/>
    <n v="150"/>
    <m/>
    <m/>
    <n v="0"/>
    <n v="0"/>
    <m/>
    <n v="0"/>
    <m/>
    <n v="0"/>
    <m/>
    <n v="0"/>
    <n v="1"/>
    <n v="151"/>
    <m/>
    <n v="0"/>
    <s v="FS"/>
    <s v="I8"/>
    <m/>
    <x v="11"/>
    <x v="71"/>
    <n v="1"/>
    <n v="151"/>
    <s v="S5.10 Political Economy of Information and Communication Technologies"/>
    <m/>
    <s v="SUS"/>
    <s v="OA, se 28.03.2014/KRJ"/>
    <m/>
    <m/>
    <m/>
  </r>
  <r>
    <s v="E13"/>
    <s v="Vejledning"/>
    <x v="2"/>
    <x v="52"/>
    <s v="Aalborg "/>
    <n v="20"/>
    <n v="5"/>
    <x v="4"/>
    <n v="10"/>
    <m/>
    <m/>
    <n v="1"/>
    <n v="10"/>
    <n v="0"/>
    <n v="0"/>
    <n v="0"/>
    <n v="0"/>
    <n v="0"/>
    <n v="0"/>
    <n v="0"/>
    <n v="0"/>
    <n v="0"/>
    <n v="0"/>
    <s v="SICT"/>
    <s v="I8"/>
    <m/>
    <x v="9"/>
    <x v="60"/>
    <n v="1"/>
    <n v="10"/>
    <m/>
    <m/>
    <s v="MBI"/>
    <m/>
    <m/>
    <m/>
    <n v="12"/>
  </r>
  <r>
    <s v="E13"/>
    <s v="Vejledning"/>
    <x v="2"/>
    <x v="52"/>
    <s v="Aalborg "/>
    <n v="20"/>
    <n v="5"/>
    <x v="3"/>
    <n v="100"/>
    <m/>
    <m/>
    <n v="1"/>
    <n v="100"/>
    <n v="0"/>
    <n v="0"/>
    <n v="0"/>
    <n v="0"/>
    <n v="0"/>
    <n v="0"/>
    <n v="0"/>
    <n v="0"/>
    <n v="0"/>
    <n v="0"/>
    <s v="SICT"/>
    <s v="I8"/>
    <m/>
    <x v="9"/>
    <x v="55"/>
    <n v="1"/>
    <n v="100"/>
    <m/>
    <m/>
    <s v="MBI"/>
    <m/>
    <m/>
    <m/>
    <n v="11"/>
  </r>
  <r>
    <s v="E13"/>
    <s v="Kursus"/>
    <x v="2"/>
    <x v="53"/>
    <s v="Aalborg "/>
    <n v="5"/>
    <n v="5"/>
    <x v="2"/>
    <n v="1.6664999999999999"/>
    <m/>
    <s v="AA9 (5)"/>
    <n v="1"/>
    <n v="0.83324999999999994"/>
    <n v="0"/>
    <n v="0"/>
    <n v="0"/>
    <n v="0"/>
    <n v="0"/>
    <n v="0"/>
    <n v="0"/>
    <n v="0"/>
    <n v="0"/>
    <n v="0"/>
    <s v="SICT"/>
    <s v="I8"/>
    <m/>
    <x v="9"/>
    <x v="55"/>
    <n v="0.5"/>
    <n v="0.83324999999999994"/>
    <m/>
    <m/>
    <s v="MBI"/>
    <s v="oa"/>
    <m/>
    <m/>
    <n v="9"/>
  </r>
  <r>
    <s v="E13"/>
    <s v="Kursus"/>
    <x v="2"/>
    <x v="53"/>
    <s v="Aalborg "/>
    <n v="5"/>
    <n v="5"/>
    <x v="1"/>
    <n v="157.5"/>
    <m/>
    <s v="AA9 (5)"/>
    <n v="1"/>
    <n v="78.75"/>
    <n v="0"/>
    <n v="0"/>
    <n v="0"/>
    <n v="0"/>
    <n v="0"/>
    <n v="0"/>
    <n v="0"/>
    <n v="0"/>
    <n v="0"/>
    <n v="0"/>
    <s v="SICT"/>
    <s v="I8"/>
    <m/>
    <x v="9"/>
    <x v="31"/>
    <n v="0.5"/>
    <n v="78.75"/>
    <m/>
    <m/>
    <s v="MBI"/>
    <s v="oa"/>
    <m/>
    <m/>
    <n v="9"/>
  </r>
  <r>
    <s v="E13"/>
    <s v="Kursus"/>
    <x v="3"/>
    <x v="54"/>
    <s v="Aalborg"/>
    <n v="5"/>
    <n v="32"/>
    <x v="25"/>
    <n v="99"/>
    <m/>
    <s v="BT5(23) KBTB5(3) KT5(9) KBTK5(1) "/>
    <n v="0"/>
    <n v="0"/>
    <n v="1"/>
    <n v="33"/>
    <n v="0"/>
    <n v="0"/>
    <n v="0"/>
    <n v="0"/>
    <n v="0"/>
    <n v="0"/>
    <n v="0"/>
    <n v="0"/>
    <s v="SES"/>
    <s v="I8"/>
    <s v="Sekr: Anja Keldorff/Fordeling af timer ml. I6 og I8. MT5 kan vælge ml dette kursus og Reaktor- og procesmodellering."/>
    <x v="10"/>
    <x v="34"/>
    <n v="0.33333333333333331"/>
    <n v="33"/>
    <m/>
    <m/>
    <s v="SUS"/>
    <m/>
    <m/>
    <m/>
    <m/>
  </r>
  <r>
    <s v="E13"/>
    <s v="Kursus"/>
    <x v="2"/>
    <x v="53"/>
    <s v="Aalborg "/>
    <n v="5"/>
    <n v="5"/>
    <x v="2"/>
    <n v="1.6664999999999999"/>
    <m/>
    <s v="AA9 (5)"/>
    <n v="1"/>
    <n v="0.83324999999999994"/>
    <n v="0"/>
    <n v="0"/>
    <n v="0"/>
    <n v="0"/>
    <n v="0"/>
    <n v="0"/>
    <n v="0"/>
    <n v="0"/>
    <n v="0"/>
    <n v="0"/>
    <s v="SICT"/>
    <s v="I8"/>
    <m/>
    <x v="9"/>
    <x v="31"/>
    <n v="0.5"/>
    <n v="0.83324999999999994"/>
    <m/>
    <m/>
    <s v="MBI"/>
    <s v="oa"/>
    <m/>
    <m/>
    <n v="9"/>
  </r>
  <r>
    <s v="E13"/>
    <s v="Kursus"/>
    <x v="2"/>
    <x v="53"/>
    <s v="Aalborg "/>
    <n v="5"/>
    <n v="5"/>
    <x v="1"/>
    <n v="157.5"/>
    <m/>
    <s v="AA9 (5)"/>
    <n v="1"/>
    <n v="78.75"/>
    <n v="0"/>
    <n v="0"/>
    <n v="0"/>
    <n v="0"/>
    <n v="0"/>
    <n v="0"/>
    <n v="0"/>
    <n v="0"/>
    <n v="0"/>
    <n v="0"/>
    <s v="SICT"/>
    <s v="I8"/>
    <m/>
    <x v="9"/>
    <x v="55"/>
    <n v="0.5"/>
    <n v="78.75"/>
    <m/>
    <m/>
    <s v="MBI"/>
    <s v="oa"/>
    <m/>
    <m/>
    <n v="9"/>
  </r>
  <r>
    <s v="E13"/>
    <s v="Kursus"/>
    <x v="2"/>
    <x v="53"/>
    <s v="Aalborg "/>
    <n v="5"/>
    <n v="5"/>
    <x v="4"/>
    <n v="1.6664999999999999"/>
    <m/>
    <s v="AA9 (5)"/>
    <n v="1"/>
    <n v="1.6664999999999999"/>
    <n v="0"/>
    <n v="0"/>
    <n v="0"/>
    <n v="0"/>
    <n v="0"/>
    <n v="0"/>
    <n v="0"/>
    <n v="0"/>
    <n v="0"/>
    <n v="0"/>
    <s v="SICT"/>
    <s v="I8"/>
    <m/>
    <x v="9"/>
    <x v="30"/>
    <n v="1"/>
    <n v="1.6664999999999999"/>
    <m/>
    <m/>
    <s v="MBI"/>
    <s v="oa"/>
    <m/>
    <m/>
    <n v="9"/>
  </r>
  <r>
    <s v="E13"/>
    <s v="Semesterkoordinator"/>
    <x v="2"/>
    <x v="8"/>
    <s v="Aalborg "/>
    <n v="3"/>
    <n v="3"/>
    <x v="23"/>
    <n v="40"/>
    <m/>
    <m/>
    <n v="1"/>
    <n v="40"/>
    <n v="0"/>
    <n v="0"/>
    <n v="0"/>
    <n v="0"/>
    <n v="0"/>
    <n v="0"/>
    <n v="0"/>
    <n v="0"/>
    <n v="0"/>
    <n v="0"/>
    <s v="SICT"/>
    <s v="I8"/>
    <m/>
    <x v="2"/>
    <x v="61"/>
    <n v="1"/>
    <n v="40"/>
    <m/>
    <m/>
    <s v="MBI"/>
    <s v="oa"/>
    <m/>
    <m/>
    <n v="14"/>
  </r>
  <r>
    <s v="E13"/>
    <s v="Vejledning"/>
    <x v="2"/>
    <x v="55"/>
    <s v="Aalborg "/>
    <n v="20"/>
    <n v="3"/>
    <x v="3"/>
    <n v="60"/>
    <m/>
    <m/>
    <n v="1"/>
    <n v="10.020000000000001"/>
    <n v="0"/>
    <n v="0"/>
    <n v="0"/>
    <n v="0"/>
    <n v="0"/>
    <n v="0"/>
    <n v="0"/>
    <n v="0"/>
    <n v="0"/>
    <n v="0"/>
    <s v="SICT"/>
    <s v="I8"/>
    <m/>
    <x v="2"/>
    <x v="61"/>
    <n v="0.16700000000000001"/>
    <n v="10.020000000000001"/>
    <s v="Gruppe 970. Lang afgang."/>
    <m/>
    <s v="MBI"/>
    <m/>
    <m/>
    <m/>
    <n v="11"/>
  </r>
  <r>
    <s v="E13"/>
    <s v="Vejledning"/>
    <x v="2"/>
    <x v="55"/>
    <s v="Aalborg "/>
    <n v="20"/>
    <n v="3"/>
    <x v="3"/>
    <n v="60"/>
    <m/>
    <m/>
    <n v="1"/>
    <n v="10.020000000000001"/>
    <n v="0"/>
    <n v="0"/>
    <n v="0"/>
    <n v="0"/>
    <n v="0"/>
    <n v="0"/>
    <n v="0"/>
    <n v="0"/>
    <n v="0"/>
    <n v="0"/>
    <s v="SICT"/>
    <s v="I8"/>
    <m/>
    <x v="2"/>
    <x v="72"/>
    <n v="0.16700000000000001"/>
    <n v="10.020000000000001"/>
    <s v="Gruppe 970. Lang afgang."/>
    <m/>
    <s v="MBI"/>
    <m/>
    <m/>
    <m/>
    <n v="11"/>
  </r>
  <r>
    <s v="E13"/>
    <s v="Vejledning"/>
    <x v="2"/>
    <x v="55"/>
    <s v="Aalborg"/>
    <n v="20"/>
    <n v="3"/>
    <x v="3"/>
    <n v="60"/>
    <m/>
    <m/>
    <n v="1"/>
    <n v="10.020000000000001"/>
    <m/>
    <n v="0"/>
    <m/>
    <n v="0"/>
    <m/>
    <n v="0"/>
    <m/>
    <n v="0"/>
    <m/>
    <n v="0"/>
    <s v="SICT"/>
    <s v="I8"/>
    <m/>
    <x v="1"/>
    <x v="73"/>
    <n v="0.16700000000000001"/>
    <n v="10.020000000000001"/>
    <s v="Gruppe 972. Lang afgang."/>
    <m/>
    <s v="MBI"/>
    <m/>
    <m/>
    <m/>
    <n v="11"/>
  </r>
  <r>
    <s v="E13"/>
    <s v="Vejledning"/>
    <x v="2"/>
    <x v="55"/>
    <s v="Aalborg"/>
    <n v="20"/>
    <n v="3"/>
    <x v="3"/>
    <n v="60"/>
    <m/>
    <m/>
    <n v="1"/>
    <n v="10.020000000000001"/>
    <m/>
    <n v="0"/>
    <m/>
    <n v="0"/>
    <m/>
    <n v="0"/>
    <m/>
    <n v="0"/>
    <m/>
    <n v="0"/>
    <s v="SICT"/>
    <s v="I8"/>
    <m/>
    <x v="1"/>
    <x v="63"/>
    <n v="0.16700000000000001"/>
    <n v="10.020000000000001"/>
    <s v="Gruppe 972. Lang afgang."/>
    <m/>
    <s v="MBI"/>
    <m/>
    <m/>
    <m/>
    <n v="11"/>
  </r>
  <r>
    <s v="E13"/>
    <s v="Vejledning"/>
    <x v="2"/>
    <x v="55"/>
    <s v="Aalborg "/>
    <n v="20"/>
    <n v="3"/>
    <x v="3"/>
    <n v="60"/>
    <m/>
    <m/>
    <n v="1"/>
    <n v="10.020000000000001"/>
    <n v="0"/>
    <n v="0"/>
    <n v="0"/>
    <n v="0"/>
    <n v="0"/>
    <n v="0"/>
    <n v="0"/>
    <n v="0"/>
    <n v="0"/>
    <n v="0"/>
    <s v="SICT"/>
    <s v="I8"/>
    <m/>
    <x v="2"/>
    <x v="74"/>
    <n v="0.16700000000000001"/>
    <n v="10.020000000000001"/>
    <s v="Gruppe 971. Lang afgang."/>
    <m/>
    <s v="MBI"/>
    <m/>
    <m/>
    <m/>
    <n v="11"/>
  </r>
  <r>
    <s v="E13"/>
    <s v="Vejledning"/>
    <x v="2"/>
    <x v="55"/>
    <s v="Aalborg "/>
    <n v="20"/>
    <n v="3"/>
    <x v="3"/>
    <n v="60"/>
    <m/>
    <m/>
    <n v="1"/>
    <n v="10.020000000000001"/>
    <n v="0"/>
    <n v="0"/>
    <n v="0"/>
    <n v="0"/>
    <n v="0"/>
    <n v="0"/>
    <n v="0"/>
    <n v="0"/>
    <n v="0"/>
    <n v="0"/>
    <s v="SICT"/>
    <s v="I8"/>
    <m/>
    <x v="2"/>
    <x v="61"/>
    <n v="0.16700000000000001"/>
    <n v="10.020000000000001"/>
    <s v="Gruppe 971. Lang afgang."/>
    <m/>
    <s v="MBI"/>
    <m/>
    <m/>
    <m/>
    <n v="11"/>
  </r>
  <r>
    <s v="E13"/>
    <s v="Kursus"/>
    <x v="8"/>
    <x v="56"/>
    <s v="Aalborg"/>
    <n v="1"/>
    <n v="20"/>
    <x v="1"/>
    <n v="50"/>
    <m/>
    <s v="PDP1(20)"/>
    <n v="1"/>
    <n v="25"/>
    <m/>
    <n v="0"/>
    <m/>
    <n v="0"/>
    <m/>
    <n v="0"/>
    <m/>
    <n v="0"/>
    <m/>
    <n v="0"/>
    <s v="SICT"/>
    <s v="I8"/>
    <m/>
    <x v="9"/>
    <x v="55"/>
    <n v="0.5"/>
    <n v="25"/>
    <s v="Delt med Johan Trettvik 35%"/>
    <m/>
    <s v="MBI"/>
    <s v="oa"/>
    <m/>
    <m/>
    <n v="10"/>
  </r>
  <r>
    <s v="E13"/>
    <s v="Vejledning"/>
    <x v="6"/>
    <x v="38"/>
    <s v="Aalborg"/>
    <n v="15"/>
    <n v="63"/>
    <x v="3"/>
    <n v="945"/>
    <m/>
    <m/>
    <n v="1"/>
    <n v="94.5"/>
    <n v="0"/>
    <n v="0"/>
    <n v="0"/>
    <n v="0"/>
    <n v="0"/>
    <n v="0"/>
    <n v="0"/>
    <n v="0"/>
    <n v="0"/>
    <n v="0"/>
    <s v="SICT"/>
    <s v="I8"/>
    <m/>
    <x v="4"/>
    <x v="49"/>
    <n v="0.1"/>
    <n v="94.5"/>
    <s v="Gruppe 315"/>
    <m/>
    <s v="MBI"/>
    <s v="oa"/>
    <m/>
    <m/>
    <n v="10"/>
  </r>
  <r>
    <s v="E13"/>
    <s v="Vejledning"/>
    <x v="6"/>
    <x v="38"/>
    <s v="Aalborg"/>
    <n v="15"/>
    <n v="63"/>
    <x v="4"/>
    <n v="126"/>
    <m/>
    <m/>
    <n v="1"/>
    <n v="25.200000000000003"/>
    <n v="0"/>
    <n v="0"/>
    <n v="0"/>
    <n v="0"/>
    <n v="0"/>
    <n v="0"/>
    <n v="0"/>
    <n v="0"/>
    <n v="0"/>
    <n v="0"/>
    <s v="SICT"/>
    <s v="I8"/>
    <m/>
    <x v="4"/>
    <x v="75"/>
    <n v="0.2"/>
    <n v="25.200000000000003"/>
    <s v="Gruppe 317 og 318"/>
    <m/>
    <s v="MBI"/>
    <m/>
    <m/>
    <m/>
    <n v="11"/>
  </r>
  <r>
    <s v="E13"/>
    <s v="Vejledning"/>
    <x v="6"/>
    <x v="38"/>
    <s v="Aalborg"/>
    <n v="15"/>
    <n v="63"/>
    <x v="4"/>
    <n v="126"/>
    <m/>
    <m/>
    <n v="1"/>
    <n v="12.600000000000001"/>
    <n v="0"/>
    <n v="0"/>
    <n v="0"/>
    <n v="0"/>
    <n v="0"/>
    <n v="0"/>
    <n v="0"/>
    <n v="0"/>
    <n v="0"/>
    <n v="0"/>
    <s v="SICT"/>
    <s v="I8"/>
    <m/>
    <x v="10"/>
    <x v="39"/>
    <n v="0.1"/>
    <n v="12.600000000000001"/>
    <s v="Gruppe 319"/>
    <m/>
    <s v="MBI"/>
    <m/>
    <m/>
    <m/>
    <n v="11"/>
  </r>
  <r>
    <s v="E13"/>
    <s v="Vejledning"/>
    <x v="8"/>
    <x v="30"/>
    <s v="Aalborg"/>
    <n v="5"/>
    <n v="52"/>
    <x v="3"/>
    <n v="260"/>
    <m/>
    <s v="EIT1"/>
    <n v="1"/>
    <n v="32.5"/>
    <n v="0"/>
    <n v="0"/>
    <n v="0"/>
    <n v="0"/>
    <n v="0"/>
    <n v="0"/>
    <n v="0"/>
    <n v="0"/>
    <n v="0"/>
    <n v="0"/>
    <s v="SICT"/>
    <s v="I8"/>
    <s v="P0-vejl."/>
    <x v="4"/>
    <x v="6"/>
    <n v="0.125"/>
    <n v="32.5"/>
    <s v="Gruppe B206"/>
    <m/>
    <s v="MBI"/>
    <m/>
    <m/>
    <m/>
    <n v="10"/>
  </r>
  <r>
    <s v="E13"/>
    <s v="Vejledning"/>
    <x v="8"/>
    <x v="30"/>
    <s v="Aalborg"/>
    <n v="5"/>
    <n v="52"/>
    <x v="3"/>
    <n v="260"/>
    <m/>
    <s v="EIT1"/>
    <n v="1"/>
    <n v="65"/>
    <n v="0"/>
    <n v="0"/>
    <n v="0"/>
    <n v="0"/>
    <n v="0"/>
    <n v="0"/>
    <n v="0"/>
    <n v="0"/>
    <n v="0"/>
    <n v="0"/>
    <s v="SICT"/>
    <s v="I8"/>
    <s v="P0-vejl."/>
    <x v="10"/>
    <x v="39"/>
    <n v="0.25"/>
    <n v="65"/>
    <s v="Gruppe B207 og B208"/>
    <m/>
    <s v="MBI"/>
    <m/>
    <m/>
    <m/>
    <n v="10"/>
  </r>
  <r>
    <s v="E13"/>
    <s v="Vejledning"/>
    <x v="8"/>
    <x v="30"/>
    <s v="Aalborg"/>
    <n v="5"/>
    <n v="52"/>
    <x v="3"/>
    <n v="260"/>
    <m/>
    <s v="EIT1"/>
    <n v="1"/>
    <n v="32.5"/>
    <n v="0"/>
    <n v="0"/>
    <n v="0"/>
    <n v="0"/>
    <n v="0"/>
    <n v="0"/>
    <n v="0"/>
    <n v="0"/>
    <n v="0"/>
    <n v="0"/>
    <s v="SICT"/>
    <s v="I8"/>
    <s v="P0-vejl."/>
    <x v="10"/>
    <x v="48"/>
    <n v="0.125"/>
    <n v="32.5"/>
    <s v="Gruppe B209"/>
    <m/>
    <s v="MBI"/>
    <m/>
    <m/>
    <m/>
    <n v="10"/>
  </r>
  <r>
    <s v="E13"/>
    <s v="Vejledning"/>
    <x v="8"/>
    <x v="30"/>
    <s v="Aalborg"/>
    <n v="5"/>
    <n v="52"/>
    <x v="3"/>
    <n v="260"/>
    <m/>
    <s v="EIT1"/>
    <n v="1"/>
    <n v="65"/>
    <n v="0"/>
    <n v="0"/>
    <n v="0"/>
    <n v="0"/>
    <n v="0"/>
    <n v="0"/>
    <n v="0"/>
    <n v="0"/>
    <n v="0"/>
    <n v="0"/>
    <s v="SICT"/>
    <s v="I8"/>
    <s v="P0-vejl."/>
    <x v="9"/>
    <x v="31"/>
    <n v="0.25"/>
    <n v="65"/>
    <s v="Gruppe B210 og B211"/>
    <m/>
    <s v="MBI"/>
    <m/>
    <m/>
    <m/>
    <n v="10"/>
  </r>
  <r>
    <s v="E13"/>
    <s v="Vejledning"/>
    <x v="8"/>
    <x v="34"/>
    <s v="Aalborg "/>
    <n v="10"/>
    <n v="19"/>
    <x v="4"/>
    <n v="38"/>
    <m/>
    <m/>
    <n v="1"/>
    <n v="12.6654"/>
    <n v="0"/>
    <n v="0"/>
    <n v="0"/>
    <n v="0"/>
    <n v="0"/>
    <n v="0"/>
    <n v="0"/>
    <n v="0"/>
    <n v="0"/>
    <n v="0"/>
    <s v="SICT"/>
    <s v="I8"/>
    <s v="P0-vejl. delt 50-50 med I11."/>
    <x v="9"/>
    <x v="44"/>
    <n v="0.33329999999999999"/>
    <n v="12.6654"/>
    <s v="Gruppe B212"/>
    <m/>
    <s v="MBI"/>
    <m/>
    <s v="mangler 9 stud. Kun 10 rekv."/>
    <m/>
    <n v="11"/>
  </r>
  <r>
    <s v="E13"/>
    <s v="Vejledning"/>
    <x v="8"/>
    <x v="34"/>
    <s v="Aalborg "/>
    <n v="10"/>
    <n v="19"/>
    <x v="4"/>
    <n v="38"/>
    <m/>
    <m/>
    <n v="1"/>
    <n v="12.6654"/>
    <n v="0"/>
    <n v="0"/>
    <n v="0"/>
    <n v="0"/>
    <n v="0"/>
    <n v="0"/>
    <n v="0"/>
    <n v="0"/>
    <n v="0"/>
    <n v="0"/>
    <s v="SICT"/>
    <s v="I8"/>
    <s v="P1-vejl. delt 50/50 med I11."/>
    <x v="1"/>
    <x v="1"/>
    <n v="0.33329999999999999"/>
    <n v="12.6654"/>
    <s v="Gruppe B213"/>
    <m/>
    <s v="MBI"/>
    <m/>
    <s v="mangler 9 stud. Kun 10 rekv."/>
    <m/>
    <n v="11"/>
  </r>
  <r>
    <s v="E13"/>
    <s v="Kursus"/>
    <x v="3"/>
    <x v="54"/>
    <s v="Aalborg "/>
    <n v="5"/>
    <n v="32"/>
    <x v="25"/>
    <n v="99"/>
    <n v="99"/>
    <s v="BT5(23) KBTB5(3) KT5(9) KBTK5(1) "/>
    <n v="0"/>
    <n v="0"/>
    <n v="1"/>
    <n v="33"/>
    <n v="0"/>
    <n v="0"/>
    <n v="0"/>
    <n v="0"/>
    <n v="0"/>
    <n v="0"/>
    <n v="0"/>
    <n v="0"/>
    <s v="SES"/>
    <s v="I8"/>
    <s v="Sekr: Anja Keldorff/Fordeling af timer ml. I6 og I8. MT5 kan vælge ml dette kursus og Reaktor- og procesmodellering."/>
    <x v="10"/>
    <x v="33"/>
    <n v="0.33333333333333331"/>
    <n v="33"/>
    <m/>
    <m/>
    <s v="SUS"/>
    <m/>
    <m/>
    <m/>
    <m/>
  </r>
  <r>
    <s v="E13"/>
    <s v="Vejledning"/>
    <x v="8"/>
    <x v="30"/>
    <s v="Aalborg"/>
    <n v="10"/>
    <n v="52"/>
    <x v="4"/>
    <n v="104"/>
    <n v="104"/>
    <m/>
    <n v="1"/>
    <n v="13"/>
    <n v="0"/>
    <n v="0"/>
    <n v="0"/>
    <n v="0"/>
    <n v="0"/>
    <n v="0"/>
    <n v="0"/>
    <n v="0"/>
    <n v="0"/>
    <n v="0"/>
    <s v="SICT"/>
    <s v="I8"/>
    <s v="P1-vejl."/>
    <x v="10"/>
    <x v="33"/>
    <n v="0.125"/>
    <n v="13"/>
    <s v="Gruppe B206"/>
    <m/>
    <s v="MBI"/>
    <s v="oa"/>
    <m/>
    <m/>
    <n v="11"/>
  </r>
  <r>
    <s v="E13"/>
    <s v="Vejledning"/>
    <x v="8"/>
    <x v="30"/>
    <s v="Aalborg"/>
    <n v="10"/>
    <n v="52"/>
    <x v="4"/>
    <n v="104"/>
    <m/>
    <m/>
    <n v="1"/>
    <n v="13"/>
    <n v="0"/>
    <n v="0"/>
    <n v="0"/>
    <n v="0"/>
    <n v="0"/>
    <n v="0"/>
    <n v="0"/>
    <n v="0"/>
    <n v="0"/>
    <n v="0"/>
    <s v="SICT"/>
    <s v="I8"/>
    <s v="P1-vejl."/>
    <x v="10"/>
    <x v="39"/>
    <n v="0.125"/>
    <n v="13"/>
    <s v="Gruppe B205"/>
    <m/>
    <s v="MBI"/>
    <s v="oa"/>
    <m/>
    <m/>
    <n v="11"/>
  </r>
  <r>
    <s v="E13"/>
    <s v="Vejledning"/>
    <x v="1"/>
    <x v="51"/>
    <s v="Aalborg "/>
    <n v="20"/>
    <n v="8"/>
    <x v="3"/>
    <n v="160"/>
    <m/>
    <m/>
    <n v="1"/>
    <n v="70.08"/>
    <n v="0"/>
    <n v="0"/>
    <n v="0"/>
    <n v="0"/>
    <n v="0"/>
    <n v="0"/>
    <n v="0"/>
    <n v="0"/>
    <n v="0"/>
    <n v="0"/>
    <s v="SICT"/>
    <s v="I8"/>
    <m/>
    <x v="1"/>
    <x v="15"/>
    <n v="0.438"/>
    <n v="70.08"/>
    <s v="Gruppe 770 og 771"/>
    <m/>
    <s v="MBI"/>
    <m/>
    <s v="ECTS for projekt skal være 20 (ikke 15)"/>
    <m/>
    <n v="11"/>
  </r>
  <r>
    <s v="E13"/>
    <s v="Vejledning"/>
    <x v="1"/>
    <x v="51"/>
    <s v="Aalborg "/>
    <n v="20"/>
    <n v="8"/>
    <x v="4"/>
    <n v="16"/>
    <m/>
    <m/>
    <n v="1"/>
    <n v="8"/>
    <n v="0"/>
    <n v="0"/>
    <n v="0"/>
    <n v="0"/>
    <n v="0"/>
    <n v="0"/>
    <n v="0"/>
    <n v="0"/>
    <n v="0"/>
    <n v="0"/>
    <s v="SICT"/>
    <s v="I8"/>
    <m/>
    <x v="1"/>
    <x v="50"/>
    <n v="0.5"/>
    <n v="8"/>
    <s v="Gruppe 770"/>
    <m/>
    <s v="MBI"/>
    <m/>
    <m/>
    <m/>
    <n v="12"/>
  </r>
  <r>
    <s v="E13"/>
    <s v="Vejledning"/>
    <x v="1"/>
    <x v="51"/>
    <s v="Aalborg "/>
    <n v="20"/>
    <n v="8"/>
    <x v="4"/>
    <n v="16"/>
    <m/>
    <m/>
    <n v="1"/>
    <n v="8"/>
    <n v="0"/>
    <n v="0"/>
    <n v="0"/>
    <n v="0"/>
    <n v="0"/>
    <n v="0"/>
    <n v="0"/>
    <n v="0"/>
    <n v="0"/>
    <n v="0"/>
    <s v="SICT"/>
    <s v="I8"/>
    <m/>
    <x v="1"/>
    <x v="14"/>
    <n v="0.5"/>
    <n v="8"/>
    <s v="Gruppe 771"/>
    <m/>
    <s v="MBI"/>
    <m/>
    <m/>
    <m/>
    <n v="12"/>
  </r>
  <r>
    <s v="E13"/>
    <s v="Vejledning"/>
    <x v="2"/>
    <x v="44"/>
    <s v="Aalborg"/>
    <n v="20"/>
    <n v="1"/>
    <x v="3"/>
    <n v="25"/>
    <m/>
    <m/>
    <n v="1"/>
    <n v="12.5"/>
    <n v="0"/>
    <n v="0"/>
    <n v="0"/>
    <n v="0"/>
    <n v="0"/>
    <n v="0"/>
    <n v="0"/>
    <n v="0"/>
    <n v="0"/>
    <n v="0"/>
    <s v="SICT"/>
    <s v="I8"/>
    <s v="Ekstra timer til vejledning af elitestuderende (5 timer/stud.). "/>
    <x v="1"/>
    <x v="50"/>
    <n v="0.5"/>
    <n v="12.5"/>
    <s v="Gruppe 912 (Emil - lang afgang"/>
    <m/>
    <s v="MBI"/>
    <m/>
    <m/>
    <m/>
    <n v="11"/>
  </r>
  <r>
    <s v="E13"/>
    <s v="Vejledning"/>
    <x v="2"/>
    <x v="57"/>
    <s v="Aalborg"/>
    <n v="38"/>
    <n v="1"/>
    <x v="3"/>
    <n v="43"/>
    <m/>
    <m/>
    <n v="1"/>
    <n v="21.5"/>
    <n v="0"/>
    <n v="0"/>
    <n v="0"/>
    <n v="0"/>
    <n v="0"/>
    <n v="0"/>
    <n v="0"/>
    <n v="0"/>
    <n v="0"/>
    <n v="0"/>
    <s v="SICT"/>
    <s v="I8"/>
    <s v="Ekstra timer til vejledning af elitestuderende (5 timer/stud.). "/>
    <x v="2"/>
    <x v="61"/>
    <n v="0.5"/>
    <n v="21.5"/>
    <s v="Thomas Lundgaard Hansen"/>
    <m/>
    <s v="MBI"/>
    <m/>
    <m/>
    <m/>
    <n v="11"/>
  </r>
  <r>
    <s v="E13"/>
    <s v="Vejledning"/>
    <x v="2"/>
    <x v="57"/>
    <s v="Aalborg"/>
    <n v="38"/>
    <n v="1"/>
    <x v="3"/>
    <n v="43"/>
    <m/>
    <m/>
    <n v="1"/>
    <n v="21.5"/>
    <n v="0"/>
    <n v="0"/>
    <n v="0"/>
    <n v="0"/>
    <n v="0"/>
    <n v="0"/>
    <n v="0"/>
    <n v="0"/>
    <n v="0"/>
    <n v="0"/>
    <s v="SICT"/>
    <s v="I8"/>
    <s v="Ekstra timer til vejledning af elitestuderende (5 timer/stud.). "/>
    <x v="2"/>
    <x v="76"/>
    <n v="0.5"/>
    <n v="21.5"/>
    <s v="Thomas Lundgaard Hansen"/>
    <m/>
    <s v="MBI"/>
    <m/>
    <m/>
    <m/>
    <n v="11"/>
  </r>
  <r>
    <s v="E13"/>
    <s v="Vejledning"/>
    <x v="2"/>
    <x v="44"/>
    <s v="Aalborg"/>
    <n v="20"/>
    <n v="1"/>
    <x v="4"/>
    <n v="8"/>
    <m/>
    <m/>
    <n v="1"/>
    <n v="8"/>
    <n v="0"/>
    <n v="0"/>
    <n v="0"/>
    <n v="0"/>
    <n v="0"/>
    <n v="0"/>
    <n v="0"/>
    <n v="0"/>
    <n v="0"/>
    <n v="0"/>
    <s v="SICT"/>
    <s v="I8"/>
    <s v="Ekstra timer til vejledning af elitestuderende (5 timer/stud.). "/>
    <x v="1"/>
    <x v="70"/>
    <n v="1"/>
    <n v="8"/>
    <s v="Gruppe 911 (Asger - kort afgang). Min.-takst"/>
    <m/>
    <s v="MBI"/>
    <m/>
    <m/>
    <m/>
    <n v="12"/>
  </r>
  <r>
    <s v="E13"/>
    <s v="Kursus"/>
    <x v="3"/>
    <x v="58"/>
    <s v="Aalborg"/>
    <n v="5"/>
    <n v="45"/>
    <x v="1"/>
    <n v="217.5"/>
    <m/>
    <s v="EIT5(33) "/>
    <n v="1"/>
    <n v="72.5"/>
    <n v="0"/>
    <n v="0"/>
    <n v="0"/>
    <n v="0"/>
    <n v="0"/>
    <n v="0"/>
    <n v="0"/>
    <n v="0"/>
    <n v="0"/>
    <n v="0"/>
    <s v="SICT"/>
    <s v="I8"/>
    <m/>
    <x v="10"/>
    <x v="52"/>
    <n v="0.33333333333333331"/>
    <n v="72.5"/>
    <m/>
    <m/>
    <s v="SUS"/>
    <s v="oa"/>
    <m/>
    <m/>
    <n v="2"/>
  </r>
  <r>
    <s v="E13"/>
    <s v="Kursus"/>
    <x v="3"/>
    <x v="54"/>
    <s v="Aalborg "/>
    <n v="5"/>
    <n v="32"/>
    <x v="25"/>
    <n v="99"/>
    <m/>
    <s v="BT5(23) KBTB5(3) KT5(9) KBTK5(1) "/>
    <n v="0"/>
    <n v="0"/>
    <n v="1"/>
    <n v="33"/>
    <n v="0"/>
    <n v="0"/>
    <n v="0"/>
    <n v="0"/>
    <n v="0"/>
    <n v="0"/>
    <n v="0"/>
    <n v="0"/>
    <s v="SES"/>
    <s v="I8"/>
    <s v="Sekr: Anja Keldorff/Fordeling af timer ml. I6 og I8. MT5 kan vælge ml dette kursus og Reaktor- og procesmodellering."/>
    <x v="10"/>
    <x v="52"/>
    <n v="0.33333333333333331"/>
    <n v="33"/>
    <m/>
    <m/>
    <s v="SUS"/>
    <m/>
    <m/>
    <m/>
    <m/>
  </r>
  <r>
    <s v="E13"/>
    <s v="Kursus"/>
    <x v="3"/>
    <x v="54"/>
    <s v="Aalborg"/>
    <n v="5"/>
    <n v="32"/>
    <x v="2"/>
    <n v="5.3"/>
    <m/>
    <s v="BT5(23) KBTB5(3) KT5(9) KBTK5(1) "/>
    <n v="0"/>
    <n v="0"/>
    <n v="1"/>
    <n v="1.7666666666666666"/>
    <n v="0"/>
    <n v="0"/>
    <n v="0"/>
    <n v="0"/>
    <n v="0"/>
    <n v="0"/>
    <n v="0"/>
    <n v="0"/>
    <s v="SES"/>
    <s v="I8"/>
    <m/>
    <x v="10"/>
    <x v="52"/>
    <n v="0.33333333333333331"/>
    <n v="1.7666666666666666"/>
    <m/>
    <m/>
    <s v="SUS"/>
    <m/>
    <m/>
    <m/>
    <m/>
  </r>
  <r>
    <s v="E13"/>
    <s v="Kursus"/>
    <x v="3"/>
    <x v="54"/>
    <s v="Aalborg"/>
    <n v="5"/>
    <n v="32"/>
    <x v="2"/>
    <n v="5.3"/>
    <n v="5.3"/>
    <s v="BT5(23) KBTB5(3) KT5(9) KBTK5(1) "/>
    <n v="0"/>
    <n v="0"/>
    <n v="1"/>
    <n v="1.7666666666666666"/>
    <n v="0"/>
    <n v="0"/>
    <n v="0"/>
    <n v="0"/>
    <n v="0"/>
    <n v="0"/>
    <n v="0"/>
    <n v="0"/>
    <s v="SES"/>
    <s v="I8"/>
    <m/>
    <x v="10"/>
    <x v="33"/>
    <n v="0.33333333333333331"/>
    <n v="1.7666666666666666"/>
    <m/>
    <m/>
    <s v="SUS"/>
    <m/>
    <m/>
    <m/>
    <m/>
  </r>
  <r>
    <s v="E13"/>
    <s v="Kursus"/>
    <x v="3"/>
    <x v="54"/>
    <s v="Aalborg"/>
    <n v="5"/>
    <n v="32"/>
    <x v="2"/>
    <n v="5.3"/>
    <m/>
    <s v="BT5(23) KBTB5(3) KT5(9) KBTK5(1) "/>
    <n v="0"/>
    <n v="0"/>
    <n v="1"/>
    <n v="1.7666666666666666"/>
    <n v="0"/>
    <n v="0"/>
    <n v="0"/>
    <n v="0"/>
    <n v="0"/>
    <n v="0"/>
    <n v="0"/>
    <n v="0"/>
    <s v="SES"/>
    <s v="I8"/>
    <m/>
    <x v="10"/>
    <x v="34"/>
    <n v="0.33333333333333331"/>
    <n v="1.7666666666666666"/>
    <m/>
    <m/>
    <s v="SUS"/>
    <m/>
    <m/>
    <m/>
    <m/>
  </r>
  <r>
    <s v="E13"/>
    <s v="Kursus"/>
    <x v="3"/>
    <x v="54"/>
    <s v="Aalborg"/>
    <n v="5"/>
    <n v="32"/>
    <x v="5"/>
    <n v="5.3"/>
    <m/>
    <s v="BT5(23) KBTB5(3) KT5(9) KBTK5(1) "/>
    <n v="0"/>
    <n v="0"/>
    <n v="1"/>
    <n v="1.7666666666666666"/>
    <n v="0"/>
    <n v="0"/>
    <n v="0"/>
    <n v="0"/>
    <n v="0"/>
    <n v="0"/>
    <n v="0"/>
    <n v="0"/>
    <s v="SES"/>
    <s v="I8"/>
    <m/>
    <x v="10"/>
    <x v="52"/>
    <n v="0.33333333333333331"/>
    <n v="1.7666666666666666"/>
    <m/>
    <m/>
    <s v="SUS"/>
    <m/>
    <m/>
    <m/>
    <m/>
  </r>
  <r>
    <s v="E13"/>
    <s v="Kursus"/>
    <x v="3"/>
    <x v="54"/>
    <s v="Aalborg"/>
    <n v="5"/>
    <n v="32"/>
    <x v="5"/>
    <n v="5.3"/>
    <m/>
    <s v="BT5(23) KBTB5(3) KT5(9) KBTK5(1) "/>
    <n v="0"/>
    <n v="0"/>
    <n v="1"/>
    <n v="1.7666666666666666"/>
    <n v="0"/>
    <n v="0"/>
    <n v="0"/>
    <n v="0"/>
    <n v="0"/>
    <n v="0"/>
    <n v="0"/>
    <n v="0"/>
    <s v="SES"/>
    <s v="I8"/>
    <m/>
    <x v="10"/>
    <x v="34"/>
    <n v="0.33333333333333331"/>
    <n v="1.7666666666666666"/>
    <m/>
    <m/>
    <s v="SUS"/>
    <m/>
    <m/>
    <m/>
    <m/>
  </r>
  <r>
    <s v="E13"/>
    <s v="Kursus"/>
    <x v="3"/>
    <x v="54"/>
    <s v="Aalborg "/>
    <n v="5"/>
    <n v="32"/>
    <x v="5"/>
    <n v="5.3"/>
    <n v="5.3"/>
    <s v="BT5(23) KBTB5(3) KT5(9) KBTK5(1) "/>
    <n v="0"/>
    <n v="0"/>
    <n v="1"/>
    <n v="1.7666666666666666"/>
    <n v="0"/>
    <n v="0"/>
    <n v="0"/>
    <n v="0"/>
    <n v="0"/>
    <n v="0"/>
    <n v="0"/>
    <n v="0"/>
    <s v="SES"/>
    <s v="I8"/>
    <m/>
    <x v="10"/>
    <x v="33"/>
    <n v="0.33333333333333331"/>
    <n v="1.7666666666666666"/>
    <m/>
    <m/>
    <s v="SUS"/>
    <m/>
    <m/>
    <m/>
    <m/>
  </r>
  <r>
    <s v="E13"/>
    <s v="Kursus"/>
    <x v="4"/>
    <x v="16"/>
    <s v="Aalborg "/>
    <m/>
    <m/>
    <x v="26"/>
    <n v="4"/>
    <n v="4"/>
    <m/>
    <n v="0"/>
    <n v="0"/>
    <n v="1"/>
    <n v="4"/>
    <n v="0"/>
    <n v="0"/>
    <n v="0"/>
    <n v="0"/>
    <n v="0"/>
    <n v="0"/>
    <n v="0"/>
    <n v="0"/>
    <s v="SES"/>
    <s v="I8"/>
    <m/>
    <x v="10"/>
    <x v="33"/>
    <n v="1"/>
    <n v="4"/>
    <m/>
    <m/>
    <s v="SUS"/>
    <m/>
    <s v=" "/>
    <m/>
    <m/>
  </r>
  <r>
    <s v="E13"/>
    <s v="Vejledning"/>
    <x v="8"/>
    <x v="59"/>
    <s v="Aalborg"/>
    <n v="10"/>
    <n v="19"/>
    <x v="4"/>
    <n v="30"/>
    <m/>
    <s v="MATEK1"/>
    <n v="0"/>
    <n v="0"/>
    <n v="1"/>
    <n v="30"/>
    <n v="0"/>
    <n v="0"/>
    <n v="0"/>
    <n v="0"/>
    <n v="0"/>
    <n v="0"/>
    <n v="0"/>
    <n v="0"/>
    <s v="SES"/>
    <s v="I8"/>
    <m/>
    <x v="1"/>
    <x v="73"/>
    <n v="1"/>
    <n v="30"/>
    <m/>
    <m/>
    <s v="SUS"/>
    <m/>
    <m/>
    <m/>
    <m/>
  </r>
  <r>
    <s v="E13"/>
    <s v="Vejledning"/>
    <x v="8"/>
    <x v="59"/>
    <s v="Aalborg"/>
    <n v="10"/>
    <n v="19"/>
    <x v="3"/>
    <n v="95"/>
    <m/>
    <s v="MATEK1"/>
    <n v="0"/>
    <n v="0"/>
    <n v="1"/>
    <n v="63.333333333333329"/>
    <n v="0"/>
    <n v="0"/>
    <n v="0"/>
    <n v="0"/>
    <n v="0"/>
    <n v="0"/>
    <n v="0"/>
    <n v="0"/>
    <s v="SES"/>
    <s v="I8"/>
    <m/>
    <x v="1"/>
    <x v="14"/>
    <n v="0.66666666666666663"/>
    <n v="63.333333333333329"/>
    <m/>
    <m/>
    <s v="SUS"/>
    <m/>
    <m/>
    <m/>
    <m/>
  </r>
  <r>
    <s v="E13"/>
    <s v="Vejledning"/>
    <x v="8"/>
    <x v="59"/>
    <s v="Aalborg"/>
    <n v="10"/>
    <n v="19"/>
    <x v="3"/>
    <n v="95"/>
    <m/>
    <s v="MATEK1"/>
    <n v="0"/>
    <n v="0"/>
    <n v="1"/>
    <n v="31.666666666666664"/>
    <n v="0"/>
    <n v="0"/>
    <n v="0"/>
    <n v="0"/>
    <n v="0"/>
    <n v="0"/>
    <n v="0"/>
    <n v="0"/>
    <s v="SES"/>
    <s v="I8"/>
    <m/>
    <x v="1"/>
    <x v="15"/>
    <n v="0.33333333333333331"/>
    <n v="31.666666666666664"/>
    <m/>
    <m/>
    <s v="SUS"/>
    <m/>
    <m/>
    <m/>
    <m/>
  </r>
  <r>
    <s v="E13"/>
    <s v="Vejledning"/>
    <x v="8"/>
    <x v="59"/>
    <s v="Aalborg"/>
    <n v="10"/>
    <n v="19"/>
    <x v="27"/>
    <n v="5"/>
    <m/>
    <s v="MATEK1"/>
    <n v="0"/>
    <n v="0"/>
    <n v="1"/>
    <n v="2.5"/>
    <n v="0"/>
    <n v="0"/>
    <n v="0"/>
    <n v="0"/>
    <n v="0"/>
    <n v="0"/>
    <n v="0"/>
    <n v="0"/>
    <s v="SES"/>
    <s v="I8"/>
    <m/>
    <x v="1"/>
    <x v="14"/>
    <n v="0.5"/>
    <n v="2.5"/>
    <m/>
    <m/>
    <s v="SUS"/>
    <m/>
    <m/>
    <m/>
    <m/>
  </r>
  <r>
    <s v="E13"/>
    <s v="Vejledning"/>
    <x v="8"/>
    <x v="59"/>
    <s v="Aalborg"/>
    <n v="10"/>
    <n v="19"/>
    <x v="27"/>
    <n v="5"/>
    <m/>
    <s v="MATEK1"/>
    <n v="0"/>
    <n v="0"/>
    <n v="1"/>
    <n v="2.5"/>
    <n v="0"/>
    <n v="0"/>
    <n v="0"/>
    <n v="0"/>
    <n v="0"/>
    <n v="0"/>
    <n v="0"/>
    <n v="0"/>
    <s v="SES"/>
    <s v="I8"/>
    <m/>
    <x v="1"/>
    <x v="15"/>
    <n v="0.5"/>
    <n v="2.5"/>
    <m/>
    <m/>
    <s v="SUS"/>
    <m/>
    <m/>
    <m/>
    <m/>
  </r>
  <r>
    <s v="E13"/>
    <s v="Kursus"/>
    <x v="3"/>
    <x v="60"/>
    <s v="Aalborg "/>
    <n v="5"/>
    <n v="19"/>
    <x v="1"/>
    <n v="178.5"/>
    <m/>
    <s v="MATEK1"/>
    <n v="0"/>
    <n v="0"/>
    <n v="1"/>
    <n v="89.25"/>
    <n v="0"/>
    <n v="0"/>
    <n v="0"/>
    <n v="0"/>
    <n v="0"/>
    <n v="0"/>
    <n v="0"/>
    <n v="0"/>
    <s v="SES"/>
    <s v="I8"/>
    <m/>
    <x v="1"/>
    <x v="14"/>
    <n v="0.5"/>
    <n v="89.25"/>
    <m/>
    <m/>
    <s v="SUS"/>
    <m/>
    <m/>
    <m/>
    <m/>
  </r>
  <r>
    <s v="E13"/>
    <s v="Kursus"/>
    <x v="3"/>
    <x v="60"/>
    <s v="Aalborg "/>
    <n v="5"/>
    <n v="19"/>
    <x v="1"/>
    <n v="178.5"/>
    <m/>
    <s v="MATEK1"/>
    <n v="0"/>
    <n v="0"/>
    <n v="1"/>
    <n v="89.25"/>
    <n v="0"/>
    <n v="0"/>
    <n v="0"/>
    <n v="0"/>
    <n v="0"/>
    <n v="0"/>
    <n v="0"/>
    <n v="0"/>
    <s v="SES"/>
    <s v="I8"/>
    <m/>
    <x v="1"/>
    <x v="15"/>
    <n v="0.5"/>
    <n v="89.25"/>
    <m/>
    <m/>
    <s v="SUS"/>
    <m/>
    <m/>
    <m/>
    <m/>
  </r>
  <r>
    <s v="E13"/>
    <s v="Vejledning"/>
    <x v="3"/>
    <x v="61"/>
    <s v="Aalborg"/>
    <n v="15"/>
    <n v="45"/>
    <x v="3"/>
    <n v="675"/>
    <m/>
    <m/>
    <n v="1"/>
    <n v="96.428571428571416"/>
    <n v="0"/>
    <n v="0"/>
    <n v="0"/>
    <n v="0"/>
    <n v="0"/>
    <n v="0"/>
    <n v="0"/>
    <n v="0"/>
    <n v="0"/>
    <n v="0"/>
    <s v="SICT"/>
    <s v="I8"/>
    <m/>
    <x v="10"/>
    <x v="57"/>
    <n v="0.14285714285714285"/>
    <n v="96.428571428571416"/>
    <m/>
    <m/>
    <s v="SUS"/>
    <m/>
    <m/>
    <m/>
    <n v="10"/>
  </r>
  <r>
    <s v="E13"/>
    <s v="Vejledning"/>
    <x v="3"/>
    <x v="61"/>
    <s v="Aalborg"/>
    <n v="15"/>
    <n v="45"/>
    <x v="3"/>
    <n v="675"/>
    <m/>
    <m/>
    <n v="1"/>
    <n v="96.428571428571416"/>
    <n v="0"/>
    <n v="0"/>
    <n v="0"/>
    <n v="0"/>
    <n v="0"/>
    <n v="0"/>
    <n v="0"/>
    <n v="0"/>
    <n v="0"/>
    <n v="0"/>
    <s v="SICT"/>
    <s v="I8"/>
    <m/>
    <x v="10"/>
    <x v="34"/>
    <n v="0.14285714285714285"/>
    <n v="96.428571428571416"/>
    <m/>
    <m/>
    <s v="SUS"/>
    <m/>
    <m/>
    <m/>
    <n v="10"/>
  </r>
  <r>
    <s v="E13"/>
    <s v="Vejledning"/>
    <x v="3"/>
    <x v="61"/>
    <s v="Aalborg"/>
    <n v="15"/>
    <n v="45"/>
    <x v="3"/>
    <n v="675"/>
    <m/>
    <m/>
    <n v="1"/>
    <n v="96.428571428571416"/>
    <n v="0"/>
    <n v="0"/>
    <n v="0"/>
    <n v="0"/>
    <n v="0"/>
    <n v="0"/>
    <n v="0"/>
    <n v="0"/>
    <n v="0"/>
    <n v="0"/>
    <s v="SICT"/>
    <s v="I8"/>
    <m/>
    <x v="3"/>
    <x v="7"/>
    <n v="0.14285714285714285"/>
    <n v="96.428571428571416"/>
    <m/>
    <m/>
    <s v="SUS"/>
    <m/>
    <m/>
    <m/>
    <n v="10"/>
  </r>
  <r>
    <s v="E13"/>
    <s v="Vejledning"/>
    <x v="3"/>
    <x v="61"/>
    <s v="Aalborg"/>
    <n v="15"/>
    <n v="45"/>
    <x v="3"/>
    <n v="675"/>
    <m/>
    <m/>
    <n v="1"/>
    <n v="96.428571428571416"/>
    <n v="0"/>
    <n v="0"/>
    <n v="0"/>
    <n v="0"/>
    <n v="0"/>
    <n v="0"/>
    <n v="0"/>
    <n v="0"/>
    <n v="0"/>
    <n v="0"/>
    <s v="SICT"/>
    <s v="I8"/>
    <m/>
    <x v="9"/>
    <x v="28"/>
    <n v="0.14285714285714285"/>
    <n v="96.428571428571416"/>
    <m/>
    <m/>
    <s v="SUS"/>
    <m/>
    <m/>
    <m/>
    <n v="10"/>
  </r>
  <r>
    <s v="E13"/>
    <s v="Vejledning"/>
    <x v="3"/>
    <x v="61"/>
    <s v="Aalborg"/>
    <n v="15"/>
    <n v="45"/>
    <x v="3"/>
    <n v="675"/>
    <n v="675"/>
    <m/>
    <n v="1"/>
    <n v="96.428571428571416"/>
    <n v="0"/>
    <n v="0"/>
    <n v="0"/>
    <n v="0"/>
    <n v="0"/>
    <n v="0"/>
    <n v="0"/>
    <n v="0"/>
    <n v="0"/>
    <n v="0"/>
    <s v="SICT"/>
    <s v="I8"/>
    <m/>
    <x v="10"/>
    <x v="33"/>
    <n v="0.14285714285714285"/>
    <n v="96.428571428571416"/>
    <m/>
    <m/>
    <s v="SUS"/>
    <m/>
    <m/>
    <m/>
    <n v="10"/>
  </r>
  <r>
    <s v="E13"/>
    <s v="Vejledning"/>
    <x v="3"/>
    <x v="61"/>
    <s v="Aalborg"/>
    <n v="15"/>
    <n v="1"/>
    <x v="3"/>
    <n v="30"/>
    <n v="30"/>
    <m/>
    <n v="1"/>
    <n v="15"/>
    <n v="0"/>
    <n v="0"/>
    <n v="0"/>
    <n v="0"/>
    <n v="0"/>
    <n v="0"/>
    <n v="0"/>
    <n v="0"/>
    <n v="0"/>
    <n v="0"/>
    <s v="SICT"/>
    <s v="I8"/>
    <m/>
    <x v="10"/>
    <x v="33"/>
    <n v="0.5"/>
    <n v="15"/>
    <m/>
    <s v="Kemal/re-exam"/>
    <s v="SUS"/>
    <m/>
    <s v="JA - er rekv. 14.maj 2014"/>
    <m/>
    <m/>
  </r>
  <r>
    <s v="E13"/>
    <s v="Vejledning"/>
    <x v="3"/>
    <x v="61"/>
    <s v="Aalborg"/>
    <n v="15"/>
    <n v="1"/>
    <x v="3"/>
    <n v="30"/>
    <m/>
    <m/>
    <n v="1"/>
    <n v="15"/>
    <n v="0"/>
    <n v="0"/>
    <n v="0"/>
    <n v="0"/>
    <n v="0"/>
    <n v="0"/>
    <n v="0"/>
    <n v="0"/>
    <n v="0"/>
    <n v="0"/>
    <s v="SICT"/>
    <s v="I8"/>
    <m/>
    <x v="10"/>
    <x v="52"/>
    <n v="0.5"/>
    <n v="15"/>
    <m/>
    <s v="Kemal/re-exam"/>
    <s v="SUS"/>
    <m/>
    <s v="JA - er rekv. 14.maj 2014"/>
    <m/>
    <m/>
  </r>
  <r>
    <s v="E13"/>
    <s v="Vejledning"/>
    <x v="3"/>
    <x v="61"/>
    <s v="Aalborg"/>
    <n v="15"/>
    <n v="45"/>
    <x v="3"/>
    <n v="675"/>
    <m/>
    <m/>
    <n v="1"/>
    <n v="96.428571428571416"/>
    <n v="0"/>
    <n v="0"/>
    <n v="0"/>
    <n v="0"/>
    <n v="0"/>
    <n v="0"/>
    <n v="0"/>
    <n v="0"/>
    <n v="0"/>
    <n v="0"/>
    <s v="SICT"/>
    <s v="I8"/>
    <m/>
    <x v="10"/>
    <x v="52"/>
    <n v="0.14285714285714285"/>
    <n v="96.428571428571416"/>
    <m/>
    <m/>
    <s v="SUS"/>
    <m/>
    <m/>
    <m/>
    <n v="10"/>
  </r>
  <r>
    <s v="E13"/>
    <s v="Vejledning"/>
    <x v="3"/>
    <x v="61"/>
    <s v="Aalborg"/>
    <n v="15"/>
    <n v="45"/>
    <x v="3"/>
    <n v="675"/>
    <m/>
    <m/>
    <n v="1"/>
    <n v="96.428571428571416"/>
    <n v="0"/>
    <n v="0"/>
    <n v="0"/>
    <n v="0"/>
    <n v="0"/>
    <n v="0"/>
    <n v="0"/>
    <n v="0"/>
    <n v="0"/>
    <n v="0"/>
    <s v="SICT"/>
    <s v="I8"/>
    <m/>
    <x v="10"/>
    <x v="39"/>
    <n v="0.14285714285714285"/>
    <n v="96.428571428571416"/>
    <m/>
    <m/>
    <s v="SUS"/>
    <m/>
    <m/>
    <m/>
    <n v="10"/>
  </r>
  <r>
    <s v="E13"/>
    <s v="Kursus"/>
    <x v="1"/>
    <x v="62"/>
    <s v="Aalborg"/>
    <n v="5"/>
    <n v="10"/>
    <x v="1"/>
    <n v="165"/>
    <m/>
    <s v="ICTE7(1) NDS7(9) "/>
    <n v="1"/>
    <n v="41.25"/>
    <n v="0"/>
    <n v="0"/>
    <n v="0"/>
    <n v="0"/>
    <n v="0"/>
    <n v="0"/>
    <n v="0"/>
    <n v="0"/>
    <n v="0"/>
    <n v="0"/>
    <s v="SICT"/>
    <s v="I8"/>
    <s v="Valgfag for NDS7"/>
    <x v="8"/>
    <x v="38"/>
    <n v="0.25"/>
    <n v="41.25"/>
    <m/>
    <m/>
    <s v="SUS"/>
    <s v="oa"/>
    <m/>
    <m/>
    <n v="5"/>
  </r>
  <r>
    <s v="E13"/>
    <s v="Kursus"/>
    <x v="1"/>
    <x v="62"/>
    <s v="Aalborg"/>
    <n v="5"/>
    <n v="10"/>
    <x v="1"/>
    <n v="165"/>
    <m/>
    <s v="ICTE7(1) NDS7(9) "/>
    <n v="1"/>
    <n v="41.25"/>
    <n v="0"/>
    <n v="0"/>
    <n v="0"/>
    <n v="0"/>
    <n v="0"/>
    <n v="0"/>
    <n v="0"/>
    <n v="0"/>
    <n v="0"/>
    <n v="0"/>
    <s v="SICT"/>
    <s v="I8"/>
    <s v="Valgfag for NDS7"/>
    <x v="8"/>
    <x v="36"/>
    <n v="0.25"/>
    <n v="41.25"/>
    <m/>
    <m/>
    <s v="SUS"/>
    <s v="oa"/>
    <m/>
    <m/>
    <n v="5"/>
  </r>
  <r>
    <s v="E13"/>
    <s v="Kursus"/>
    <x v="1"/>
    <x v="62"/>
    <s v="Aalborg"/>
    <n v="5"/>
    <n v="10"/>
    <x v="1"/>
    <n v="165"/>
    <m/>
    <s v="ICTE7(1) NDS7(9) "/>
    <n v="1"/>
    <n v="41.25"/>
    <n v="0"/>
    <n v="0"/>
    <n v="0"/>
    <n v="0"/>
    <n v="0"/>
    <n v="0"/>
    <n v="0"/>
    <n v="0"/>
    <n v="0"/>
    <n v="0"/>
    <s v="SICT"/>
    <s v="I8"/>
    <s v="Valgfag for NDS7"/>
    <x v="8"/>
    <x v="53"/>
    <n v="0.25"/>
    <n v="41.25"/>
    <m/>
    <m/>
    <s v="SUS"/>
    <s v="oa"/>
    <m/>
    <m/>
    <n v="5"/>
  </r>
  <r>
    <s v="E13"/>
    <s v="Kursus"/>
    <x v="1"/>
    <x v="62"/>
    <s v="Aalborg"/>
    <n v="5"/>
    <n v="10"/>
    <x v="1"/>
    <n v="165"/>
    <m/>
    <s v="ICTE7(1) NDS7(9) "/>
    <n v="1"/>
    <n v="41.25"/>
    <n v="0"/>
    <n v="0"/>
    <n v="0"/>
    <n v="0"/>
    <n v="0"/>
    <n v="0"/>
    <n v="0"/>
    <n v="0"/>
    <n v="0"/>
    <n v="0"/>
    <s v="SICT"/>
    <s v="I8"/>
    <s v="Valgfag for NDS7"/>
    <x v="8"/>
    <x v="77"/>
    <n v="0.25"/>
    <n v="41.25"/>
    <m/>
    <m/>
    <s v="SUS"/>
    <s v="oa"/>
    <m/>
    <m/>
    <n v="5"/>
  </r>
  <r>
    <s v="E13"/>
    <s v="Kursus"/>
    <x v="1"/>
    <x v="62"/>
    <s v="Aalborg"/>
    <n v="5"/>
    <n v="12"/>
    <x v="2"/>
    <n v="3.9996"/>
    <m/>
    <s v="ICTE7(1) NDS7(9) "/>
    <n v="1"/>
    <n v="1.9998"/>
    <n v="0"/>
    <n v="0"/>
    <n v="0"/>
    <n v="0"/>
    <n v="0"/>
    <n v="0"/>
    <n v="0"/>
    <n v="0"/>
    <n v="0"/>
    <n v="0"/>
    <s v="SICT"/>
    <s v="I8"/>
    <m/>
    <x v="8"/>
    <x v="38"/>
    <n v="0.5"/>
    <n v="1.9998"/>
    <m/>
    <s v="INCL RE-EXAM"/>
    <s v="SUS"/>
    <s v="ÓA"/>
    <s v="RE-EXAM"/>
    <m/>
    <n v="5"/>
  </r>
  <r>
    <s v="E13"/>
    <s v="Kursus"/>
    <x v="1"/>
    <x v="62"/>
    <s v="Aalborg"/>
    <n v="5"/>
    <n v="12"/>
    <x v="4"/>
    <n v="3.9996"/>
    <m/>
    <s v="ICTE7(1) NDS7(9) "/>
    <n v="1"/>
    <n v="3.9996"/>
    <n v="0"/>
    <n v="0"/>
    <n v="0"/>
    <n v="0"/>
    <n v="0"/>
    <n v="0"/>
    <n v="0"/>
    <n v="0"/>
    <n v="0"/>
    <n v="0"/>
    <s v="SICT"/>
    <s v="I8"/>
    <m/>
    <x v="8"/>
    <x v="46"/>
    <n v="1"/>
    <n v="3.9996"/>
    <m/>
    <s v="INCL RE-EXAM"/>
    <s v="SUS"/>
    <s v="oa"/>
    <s v="RE-EXAM"/>
    <m/>
    <n v="5"/>
  </r>
  <r>
    <s v="E13"/>
    <s v="Kursus"/>
    <x v="1"/>
    <x v="62"/>
    <s v="Aalborg"/>
    <n v="5"/>
    <n v="12"/>
    <x v="2"/>
    <n v="3.9996"/>
    <m/>
    <s v="ICTE7(1) NDS7(9) "/>
    <n v="1"/>
    <n v="1.9998"/>
    <n v="0"/>
    <n v="0"/>
    <n v="0"/>
    <n v="0"/>
    <n v="0"/>
    <n v="0"/>
    <n v="0"/>
    <n v="0"/>
    <n v="0"/>
    <n v="0"/>
    <s v="SICT"/>
    <s v="I8"/>
    <m/>
    <x v="8"/>
    <x v="36"/>
    <n v="0.5"/>
    <n v="1.9998"/>
    <m/>
    <s v="INCL RE-EXAM"/>
    <s v="SUS"/>
    <s v="oa"/>
    <s v="RE-EXAM"/>
    <m/>
    <n v="5"/>
  </r>
  <r>
    <s v="E13"/>
    <s v="Kursus"/>
    <x v="1"/>
    <x v="63"/>
    <s v="Aalborg"/>
    <n v="5"/>
    <n v="31"/>
    <x v="1"/>
    <n v="196.5"/>
    <m/>
    <s v="CA7(20) NDS7(10) "/>
    <n v="1"/>
    <n v="39.300000000000004"/>
    <n v="0"/>
    <n v="0"/>
    <n v="0"/>
    <n v="0"/>
    <n v="0"/>
    <n v="0"/>
    <n v="0"/>
    <n v="0"/>
    <n v="0"/>
    <n v="0"/>
    <s v="SICT"/>
    <s v="I8"/>
    <m/>
    <x v="10"/>
    <x v="67"/>
    <n v="0.2"/>
    <n v="39.300000000000004"/>
    <m/>
    <m/>
    <s v="SUS"/>
    <s v="oa"/>
    <m/>
    <m/>
    <n v="5"/>
  </r>
  <r>
    <s v="E13"/>
    <s v="Kursus"/>
    <x v="1"/>
    <x v="63"/>
    <s v="Aalborg"/>
    <n v="5"/>
    <n v="31"/>
    <x v="1"/>
    <n v="196.5"/>
    <m/>
    <s v="CA7(20) NDS7(10) "/>
    <n v="1"/>
    <n v="39.300000000000004"/>
    <n v="0"/>
    <n v="0"/>
    <n v="0"/>
    <n v="0"/>
    <n v="0"/>
    <n v="0"/>
    <n v="0"/>
    <n v="0"/>
    <n v="0"/>
    <n v="0"/>
    <s v="SICT"/>
    <s v="I8"/>
    <m/>
    <x v="10"/>
    <x v="48"/>
    <n v="0.2"/>
    <n v="39.300000000000004"/>
    <m/>
    <m/>
    <s v="SUS"/>
    <s v="oa"/>
    <m/>
    <m/>
    <n v="5"/>
  </r>
  <r>
    <s v="E13"/>
    <s v="Kursus"/>
    <x v="1"/>
    <x v="63"/>
    <s v="Aalborg"/>
    <n v="5"/>
    <n v="31"/>
    <x v="1"/>
    <n v="196.5"/>
    <m/>
    <s v="CA7(20) NDS7(10) "/>
    <n v="1"/>
    <n v="39.300000000000004"/>
    <n v="0"/>
    <n v="0"/>
    <n v="0"/>
    <n v="0"/>
    <n v="0"/>
    <n v="0"/>
    <n v="0"/>
    <n v="0"/>
    <n v="0"/>
    <n v="0"/>
    <s v="SICT"/>
    <s v="I8"/>
    <m/>
    <x v="8"/>
    <x v="38"/>
    <n v="0.2"/>
    <n v="39.300000000000004"/>
    <m/>
    <m/>
    <s v="SUS"/>
    <s v="oa"/>
    <m/>
    <m/>
    <n v="5"/>
  </r>
  <r>
    <s v="E13"/>
    <s v="Kursus"/>
    <x v="1"/>
    <x v="63"/>
    <s v="Aalborg"/>
    <n v="5"/>
    <n v="31"/>
    <x v="1"/>
    <n v="196.5"/>
    <m/>
    <s v="CA7(20) NDS7(10) "/>
    <n v="1"/>
    <n v="39.300000000000004"/>
    <n v="0"/>
    <n v="0"/>
    <n v="0"/>
    <n v="0"/>
    <n v="0"/>
    <n v="0"/>
    <n v="0"/>
    <n v="0"/>
    <n v="0"/>
    <n v="0"/>
    <s v="SICT"/>
    <s v="I8"/>
    <m/>
    <x v="8"/>
    <x v="77"/>
    <n v="0.2"/>
    <n v="39.300000000000004"/>
    <m/>
    <m/>
    <s v="SUS"/>
    <s v="oa"/>
    <m/>
    <m/>
    <n v="5"/>
  </r>
  <r>
    <s v="E13"/>
    <s v="Kursus"/>
    <x v="1"/>
    <x v="63"/>
    <s v="Aalborg"/>
    <n v="5"/>
    <n v="31"/>
    <x v="1"/>
    <n v="196.5"/>
    <m/>
    <s v="CA7(20) NDS7(10) "/>
    <n v="1"/>
    <n v="39.300000000000004"/>
    <n v="0"/>
    <n v="0"/>
    <n v="0"/>
    <n v="0"/>
    <n v="0"/>
    <n v="0"/>
    <n v="0"/>
    <n v="0"/>
    <n v="0"/>
    <n v="0"/>
    <s v="SICT"/>
    <s v="I8"/>
    <m/>
    <x v="8"/>
    <x v="46"/>
    <n v="0.2"/>
    <n v="39.300000000000004"/>
    <m/>
    <m/>
    <s v="SUS"/>
    <s v="oa"/>
    <m/>
    <m/>
    <n v="5"/>
  </r>
  <r>
    <s v="E13"/>
    <s v="Kursus"/>
    <x v="1"/>
    <x v="63"/>
    <s v="Aalborg"/>
    <n v="5"/>
    <n v="31"/>
    <x v="2"/>
    <n v="10.3323"/>
    <m/>
    <s v="CA7(20) NDS7(10) "/>
    <n v="1"/>
    <n v="5.16615"/>
    <n v="0"/>
    <n v="0"/>
    <n v="0"/>
    <n v="0"/>
    <n v="0"/>
    <n v="0"/>
    <n v="0"/>
    <n v="0"/>
    <n v="0"/>
    <n v="0"/>
    <s v="SICT"/>
    <s v="I8"/>
    <m/>
    <x v="10"/>
    <x v="67"/>
    <n v="0.5"/>
    <n v="5.16615"/>
    <m/>
    <m/>
    <s v="SUS"/>
    <s v="oa"/>
    <m/>
    <m/>
    <n v="5"/>
  </r>
  <r>
    <s v="E13"/>
    <s v="Kursus"/>
    <x v="1"/>
    <x v="63"/>
    <s v="Aalborg"/>
    <n v="5"/>
    <n v="31"/>
    <x v="4"/>
    <n v="10.3323"/>
    <m/>
    <s v="CA7(20) NDS7(10) "/>
    <n v="1"/>
    <n v="10.3323"/>
    <n v="0"/>
    <n v="0"/>
    <n v="0"/>
    <n v="0"/>
    <n v="0"/>
    <n v="0"/>
    <n v="0"/>
    <n v="0"/>
    <n v="0"/>
    <n v="0"/>
    <s v="SICT"/>
    <s v="I8"/>
    <m/>
    <x v="10"/>
    <x v="78"/>
    <n v="1"/>
    <n v="10.3323"/>
    <m/>
    <m/>
    <s v="SUS"/>
    <s v="oa"/>
    <s v="XX"/>
    <m/>
    <n v="5"/>
  </r>
  <r>
    <s v="E13"/>
    <s v="Kursus"/>
    <x v="1"/>
    <x v="63"/>
    <s v="Aalborg"/>
    <n v="5"/>
    <n v="31"/>
    <x v="2"/>
    <n v="10.3323"/>
    <m/>
    <s v="CA7(20) NDS7(10) "/>
    <n v="1"/>
    <n v="5.16615"/>
    <n v="0"/>
    <n v="0"/>
    <n v="0"/>
    <n v="0"/>
    <n v="0"/>
    <n v="0"/>
    <n v="0"/>
    <n v="0"/>
    <n v="0"/>
    <n v="0"/>
    <s v="SICT"/>
    <s v="I8"/>
    <m/>
    <x v="8"/>
    <x v="46"/>
    <n v="0.5"/>
    <n v="5.16615"/>
    <m/>
    <m/>
    <s v="SUS"/>
    <s v="oa"/>
    <m/>
    <m/>
    <n v="5"/>
  </r>
  <r>
    <s v="E13"/>
    <s v="Phd-kursus"/>
    <x v="5"/>
    <x v="17"/>
    <s v="Aalborg "/>
    <n v="4"/>
    <m/>
    <x v="24"/>
    <n v="202"/>
    <m/>
    <m/>
    <n v="0"/>
    <n v="0"/>
    <n v="0"/>
    <n v="0"/>
    <n v="0"/>
    <n v="0"/>
    <n v="0"/>
    <n v="0"/>
    <n v="1"/>
    <n v="202"/>
    <n v="0"/>
    <n v="0"/>
    <s v="FS"/>
    <s v="I8"/>
    <m/>
    <x v="10"/>
    <x v="79"/>
    <n v="1"/>
    <n v="202"/>
    <s v="S3.4 Control and Optimization"/>
    <m/>
    <s v="SUS"/>
    <m/>
    <m/>
    <m/>
    <m/>
  </r>
  <r>
    <s v="E13"/>
    <s v="Kursus"/>
    <x v="5"/>
    <x v="64"/>
    <s v="Aalborg"/>
    <m/>
    <m/>
    <x v="1"/>
    <n v="350"/>
    <m/>
    <m/>
    <n v="1"/>
    <n v="350"/>
    <n v="0"/>
    <n v="0"/>
    <n v="0"/>
    <n v="0"/>
    <n v="0"/>
    <n v="0"/>
    <n v="0"/>
    <n v="0"/>
    <n v="0"/>
    <n v="0"/>
    <s v="SICT"/>
    <s v="I8"/>
    <m/>
    <x v="10"/>
    <x v="54"/>
    <n v="1"/>
    <n v="350"/>
    <s v="SICT via PLAN"/>
    <m/>
    <s v="SUS"/>
    <m/>
    <s v="JA / er med i rekv fra 14.maj 2014 / mbi+hh"/>
    <m/>
    <m/>
  </r>
  <r>
    <s v="E13"/>
    <s v="Phd-kursus"/>
    <x v="5"/>
    <x v="17"/>
    <s v="Aalborg"/>
    <n v="3"/>
    <m/>
    <x v="24"/>
    <n v="151"/>
    <m/>
    <m/>
    <n v="0"/>
    <n v="0"/>
    <n v="0"/>
    <n v="0"/>
    <n v="0"/>
    <n v="0"/>
    <n v="0"/>
    <n v="0"/>
    <n v="1"/>
    <n v="151"/>
    <n v="0"/>
    <n v="0"/>
    <s v="FS"/>
    <s v="I8"/>
    <m/>
    <x v="3"/>
    <x v="7"/>
    <n v="1"/>
    <n v="151"/>
    <s v="S4.2 Wireless Networking for Machine-to-Machine (M2M) Communication"/>
    <m/>
    <s v="SUS"/>
    <m/>
    <m/>
    <m/>
    <m/>
  </r>
  <r>
    <s v="E13"/>
    <s v="Phd-kursus"/>
    <x v="5"/>
    <x v="17"/>
    <s v="Aalborg "/>
    <n v="2.5"/>
    <m/>
    <x v="24"/>
    <n v="118"/>
    <m/>
    <m/>
    <n v="0"/>
    <n v="0"/>
    <n v="0"/>
    <n v="0"/>
    <n v="0"/>
    <n v="0"/>
    <n v="0"/>
    <n v="0"/>
    <n v="1"/>
    <n v="118"/>
    <n v="0"/>
    <n v="0"/>
    <s v="FS"/>
    <s v="I8"/>
    <m/>
    <x v="10"/>
    <x v="80"/>
    <n v="1"/>
    <n v="118"/>
    <s v="G3.7c Writing and Reviewing Scientific Papers, Fall 1"/>
    <m/>
    <s v="SUS"/>
    <m/>
    <m/>
    <m/>
    <m/>
  </r>
  <r>
    <s v="E13"/>
    <s v="Phd-kursus"/>
    <x v="5"/>
    <x v="17"/>
    <s v="Aalborg "/>
    <n v="2.5"/>
    <m/>
    <x v="24"/>
    <n v="118"/>
    <m/>
    <m/>
    <n v="0"/>
    <n v="0"/>
    <n v="0"/>
    <n v="0"/>
    <n v="0"/>
    <n v="0"/>
    <n v="0"/>
    <n v="0"/>
    <n v="1"/>
    <n v="118"/>
    <n v="0"/>
    <n v="0"/>
    <s v="FS"/>
    <s v="I8"/>
    <m/>
    <x v="10"/>
    <x v="80"/>
    <n v="1"/>
    <n v="118"/>
    <s v="G3.7d Writing and Reviewing Scientific Papers, Fall 2"/>
    <m/>
    <s v="SUS"/>
    <m/>
    <m/>
    <m/>
    <m/>
  </r>
  <r>
    <s v="E13"/>
    <s v="Phd-kursus"/>
    <x v="5"/>
    <x v="17"/>
    <s v="Aalborg"/>
    <n v="2.5"/>
    <m/>
    <x v="24"/>
    <n v="126"/>
    <m/>
    <m/>
    <n v="0"/>
    <n v="0"/>
    <n v="0"/>
    <n v="0"/>
    <n v="0"/>
    <n v="0"/>
    <n v="0"/>
    <n v="0"/>
    <n v="1"/>
    <n v="126"/>
    <n v="0"/>
    <n v="0"/>
    <s v="FS"/>
    <s v="I8"/>
    <m/>
    <x v="4"/>
    <x v="6"/>
    <n v="1"/>
    <n v="126"/>
    <s v="S4.3 Radio Resource Management for 4G Mobile Wireless Systems"/>
    <m/>
    <s v="SUS"/>
    <m/>
    <m/>
    <m/>
    <m/>
  </r>
  <r>
    <s v="E13"/>
    <s v="Phd-kursus"/>
    <x v="5"/>
    <x v="17"/>
    <s v="Aalborg"/>
    <n v="4"/>
    <m/>
    <x v="24"/>
    <n v="202"/>
    <m/>
    <m/>
    <n v="0"/>
    <n v="0"/>
    <n v="0"/>
    <n v="0"/>
    <n v="0"/>
    <n v="0"/>
    <n v="0"/>
    <n v="0"/>
    <n v="1"/>
    <n v="202"/>
    <n v="0"/>
    <n v="0"/>
    <s v="FS"/>
    <s v="I8"/>
    <m/>
    <x v="3"/>
    <x v="81"/>
    <n v="1"/>
    <n v="202"/>
    <s v="s4.6 Electromagnetics"/>
    <m/>
    <s v="SUS"/>
    <m/>
    <m/>
    <m/>
    <m/>
  </r>
  <r>
    <s v="E13"/>
    <s v="Kursus"/>
    <x v="3"/>
    <x v="60"/>
    <s v="Aalborg"/>
    <n v="5"/>
    <n v="19"/>
    <x v="2"/>
    <n v="6.3"/>
    <m/>
    <s v="MATEK1"/>
    <n v="0"/>
    <n v="0"/>
    <n v="1"/>
    <n v="3.15"/>
    <n v="0"/>
    <n v="0"/>
    <n v="0"/>
    <n v="0"/>
    <n v="0"/>
    <n v="0"/>
    <n v="0"/>
    <n v="0"/>
    <s v="SES"/>
    <s v="I8"/>
    <m/>
    <x v="1"/>
    <x v="14"/>
    <n v="0.5"/>
    <n v="3.15"/>
    <m/>
    <m/>
    <s v="SUS"/>
    <m/>
    <m/>
    <m/>
    <m/>
  </r>
  <r>
    <s v="E13"/>
    <s v="Kursus"/>
    <x v="3"/>
    <x v="60"/>
    <s v="Aalborg"/>
    <n v="5"/>
    <n v="19"/>
    <x v="2"/>
    <n v="6.3"/>
    <m/>
    <s v="MATEK1"/>
    <n v="0"/>
    <n v="0"/>
    <n v="1"/>
    <n v="3.15"/>
    <n v="0"/>
    <n v="0"/>
    <n v="0"/>
    <n v="0"/>
    <n v="0"/>
    <n v="0"/>
    <n v="0"/>
    <n v="0"/>
    <s v="SES"/>
    <s v="I8"/>
    <m/>
    <x v="1"/>
    <x v="15"/>
    <n v="0.5"/>
    <n v="3.15"/>
    <m/>
    <m/>
    <s v="SUS"/>
    <m/>
    <m/>
    <m/>
    <m/>
  </r>
  <r>
    <s v="E13"/>
    <s v="Kursus"/>
    <x v="3"/>
    <x v="60"/>
    <s v="Aalborg"/>
    <n v="5"/>
    <n v="19"/>
    <x v="4"/>
    <n v="6.3"/>
    <m/>
    <s v="MATEK1"/>
    <n v="0"/>
    <n v="0"/>
    <n v="1"/>
    <n v="6.3"/>
    <n v="0"/>
    <n v="0"/>
    <n v="0"/>
    <n v="0"/>
    <n v="0"/>
    <n v="0"/>
    <n v="0"/>
    <n v="0"/>
    <s v="SES"/>
    <s v="I8"/>
    <m/>
    <x v="1"/>
    <x v="50"/>
    <n v="1"/>
    <n v="6.3"/>
    <m/>
    <m/>
    <s v="SUS"/>
    <m/>
    <s v="ja"/>
    <m/>
    <m/>
  </r>
  <r>
    <s v="E13"/>
    <s v="Kursus"/>
    <x v="3"/>
    <x v="60"/>
    <s v="Aalborg"/>
    <n v="5"/>
    <n v="19"/>
    <x v="27"/>
    <n v="1.3"/>
    <m/>
    <s v="MATEK1"/>
    <n v="0"/>
    <n v="0"/>
    <n v="1"/>
    <n v="1.3"/>
    <n v="0"/>
    <n v="0"/>
    <n v="0"/>
    <n v="0"/>
    <n v="0"/>
    <n v="0"/>
    <n v="0"/>
    <n v="0"/>
    <s v="SES"/>
    <s v="I8"/>
    <m/>
    <x v="1"/>
    <x v="50"/>
    <n v="1"/>
    <n v="1.3"/>
    <s v="TL HAR VÆRET CENSOR TIL EKSAMEN - FLERE TIMER FRA SES"/>
    <m/>
    <s v="SUS"/>
    <m/>
    <s v="ja"/>
    <m/>
    <m/>
  </r>
  <r>
    <s v="E13"/>
    <s v="Vejledning"/>
    <x v="2"/>
    <x v="65"/>
    <s v="Aalborg "/>
    <n v="30"/>
    <n v="1"/>
    <x v="3"/>
    <n v="10"/>
    <m/>
    <m/>
    <n v="0"/>
    <n v="0"/>
    <n v="1"/>
    <n v="10"/>
    <n v="0"/>
    <n v="0"/>
    <n v="0"/>
    <n v="0"/>
    <n v="0"/>
    <n v="0"/>
    <n v="0"/>
    <n v="0"/>
    <s v="SES"/>
    <s v="I8"/>
    <m/>
    <x v="9"/>
    <x v="31"/>
    <n v="1"/>
    <n v="10"/>
    <s v="Stud. Jon Werk Nielsen - Teknoantropologi-bivejl."/>
    <s v=" "/>
    <s v=" SUS"/>
    <m/>
    <m/>
    <m/>
    <m/>
  </r>
  <r>
    <s v="E13"/>
    <s v="Kursus"/>
    <x v="3"/>
    <x v="66"/>
    <s v="Aalborg "/>
    <n v="5"/>
    <s v="?"/>
    <x v="1"/>
    <n v="37.700000000000003"/>
    <n v="37.700000000000003"/>
    <s v="K5"/>
    <n v="0"/>
    <n v="0"/>
    <n v="1"/>
    <n v="18.850000000000001"/>
    <n v="0"/>
    <n v="0"/>
    <n v="0"/>
    <n v="0"/>
    <n v="0"/>
    <n v="0"/>
    <n v="0"/>
    <n v="0"/>
    <s v="SES"/>
    <s v="I8"/>
    <s v="kurset er kørt sammen med Ali"/>
    <x v="10"/>
    <x v="33"/>
    <n v="0.5"/>
    <n v="18.850000000000001"/>
    <m/>
    <m/>
    <s v="SUS"/>
    <m/>
    <s v="ja"/>
    <m/>
    <m/>
  </r>
  <r>
    <s v="E13"/>
    <s v="Kursus"/>
    <x v="3"/>
    <x v="66"/>
    <s v="Aalborg "/>
    <n v="5"/>
    <s v="?"/>
    <x v="1"/>
    <n v="37.5"/>
    <m/>
    <s v="K5"/>
    <n v="0"/>
    <n v="0"/>
    <n v="1"/>
    <n v="18.75"/>
    <n v="0"/>
    <n v="0"/>
    <n v="0"/>
    <n v="0"/>
    <n v="0"/>
    <n v="0"/>
    <n v="0"/>
    <n v="0"/>
    <s v="SES"/>
    <s v="I8"/>
    <s v="kurset er kørt sammen med Ali"/>
    <x v="10"/>
    <x v="34"/>
    <n v="0.5"/>
    <n v="18.75"/>
    <m/>
    <m/>
    <s v="SUS"/>
    <m/>
    <s v="ja"/>
    <m/>
    <m/>
  </r>
  <r>
    <s v="E13"/>
    <s v="Kursus"/>
    <x v="3"/>
    <x v="66"/>
    <s v="Aalborg "/>
    <n v="5"/>
    <s v="?"/>
    <x v="2"/>
    <n v="4.2"/>
    <n v="4.2"/>
    <s v="K5"/>
    <n v="0"/>
    <n v="0"/>
    <n v="1"/>
    <n v="2.1"/>
    <n v="0"/>
    <n v="0"/>
    <n v="0"/>
    <n v="0"/>
    <n v="0"/>
    <n v="0"/>
    <n v="0"/>
    <n v="0"/>
    <s v="SES"/>
    <s v="I8"/>
    <s v="kurset er kørt sammen med Ali"/>
    <x v="10"/>
    <x v="33"/>
    <n v="0.5"/>
    <n v="2.1"/>
    <m/>
    <m/>
    <s v="SUS"/>
    <m/>
    <s v="ja"/>
    <m/>
    <m/>
  </r>
  <r>
    <s v="E13"/>
    <s v="Kursus"/>
    <x v="3"/>
    <x v="66"/>
    <s v="Aalborg "/>
    <n v="5"/>
    <s v="?"/>
    <x v="2"/>
    <n v="4.2"/>
    <m/>
    <s v="K5"/>
    <n v="0"/>
    <n v="0"/>
    <n v="1"/>
    <n v="2.1"/>
    <n v="0"/>
    <n v="0"/>
    <n v="0"/>
    <n v="0"/>
    <n v="0"/>
    <n v="0"/>
    <n v="0"/>
    <n v="0"/>
    <s v="SES"/>
    <s v="I8"/>
    <s v="kurset er kørt sammen med Ali"/>
    <x v="10"/>
    <x v="34"/>
    <n v="0.5"/>
    <n v="2.1"/>
    <m/>
    <m/>
    <s v="SUS"/>
    <m/>
    <s v="ja"/>
    <m/>
    <m/>
  </r>
  <r>
    <s v="E13"/>
    <s v="Kursus"/>
    <x v="3"/>
    <x v="67"/>
    <s v="Aalborg "/>
    <n v="5"/>
    <n v="45"/>
    <x v="1"/>
    <n v="217.5"/>
    <m/>
    <s v="EIT5(33) "/>
    <n v="1"/>
    <n v="54.375"/>
    <n v="0"/>
    <n v="0"/>
    <n v="0"/>
    <n v="0"/>
    <n v="0"/>
    <n v="0"/>
    <n v="0"/>
    <n v="0"/>
    <n v="0"/>
    <n v="0"/>
    <s v="SICT"/>
    <s v="I8"/>
    <m/>
    <x v="4"/>
    <x v="49"/>
    <n v="0.25"/>
    <n v="54.375"/>
    <m/>
    <m/>
    <s v="SUS"/>
    <s v="oa"/>
    <m/>
    <m/>
    <n v="2"/>
  </r>
  <r>
    <s v="E13"/>
    <s v="Kursus"/>
    <x v="3"/>
    <x v="67"/>
    <s v="Aalborg "/>
    <n v="5"/>
    <n v="45"/>
    <x v="1"/>
    <n v="217.5"/>
    <m/>
    <s v="EIT5(33) "/>
    <n v="1"/>
    <n v="54.375"/>
    <n v="0"/>
    <n v="0"/>
    <n v="0"/>
    <n v="0"/>
    <n v="0"/>
    <n v="0"/>
    <n v="0"/>
    <n v="0"/>
    <n v="0"/>
    <n v="0"/>
    <s v="SICT"/>
    <s v="I8"/>
    <m/>
    <x v="3"/>
    <x v="3"/>
    <n v="0.25"/>
    <n v="54.375"/>
    <m/>
    <m/>
    <s v="SUS"/>
    <s v="oa"/>
    <m/>
    <m/>
    <n v="2"/>
  </r>
  <r>
    <s v="E13"/>
    <s v="Kursus"/>
    <x v="3"/>
    <x v="67"/>
    <s v="Aalborg "/>
    <n v="5"/>
    <n v="45"/>
    <x v="1"/>
    <n v="217.5"/>
    <m/>
    <s v="EIT5(33) "/>
    <n v="1"/>
    <n v="32.625"/>
    <n v="0"/>
    <n v="0"/>
    <n v="0"/>
    <n v="0"/>
    <n v="0"/>
    <n v="0"/>
    <n v="0"/>
    <n v="0"/>
    <n v="0"/>
    <n v="0"/>
    <s v="SICT"/>
    <s v="I8"/>
    <m/>
    <x v="10"/>
    <x v="48"/>
    <n v="0.15"/>
    <n v="32.625"/>
    <m/>
    <m/>
    <s v="SUS"/>
    <s v="oa"/>
    <m/>
    <m/>
    <n v="2"/>
  </r>
  <r>
    <s v="E13"/>
    <s v="Kursus"/>
    <x v="3"/>
    <x v="67"/>
    <s v="Aalborg "/>
    <n v="5"/>
    <n v="45"/>
    <x v="1"/>
    <n v="217.5"/>
    <m/>
    <s v="EIT5(33) "/>
    <n v="1"/>
    <n v="76.125"/>
    <n v="0"/>
    <n v="0"/>
    <n v="0"/>
    <n v="0"/>
    <n v="0"/>
    <n v="0"/>
    <n v="0"/>
    <n v="0"/>
    <n v="0"/>
    <n v="0"/>
    <s v="SICT"/>
    <s v="I8"/>
    <m/>
    <x v="8"/>
    <x v="36"/>
    <n v="0.35"/>
    <n v="76.125"/>
    <m/>
    <m/>
    <s v="SUS"/>
    <s v="oa"/>
    <m/>
    <m/>
    <n v="2"/>
  </r>
  <r>
    <s v="E13"/>
    <s v="Kursus"/>
    <x v="3"/>
    <x v="67"/>
    <s v="Aalborg "/>
    <n v="5"/>
    <n v="55"/>
    <x v="2"/>
    <n v="18.331499999999998"/>
    <m/>
    <s v="EIT5(33) "/>
    <n v="1"/>
    <n v="4.5828749999999996"/>
    <n v="0"/>
    <n v="0"/>
    <n v="0"/>
    <n v="0"/>
    <n v="0"/>
    <n v="0"/>
    <n v="0"/>
    <n v="0"/>
    <n v="0"/>
    <n v="0"/>
    <s v="SICT"/>
    <s v="I8"/>
    <m/>
    <x v="4"/>
    <x v="49"/>
    <n v="0.25"/>
    <n v="4.5828749999999996"/>
    <s v="INKL. RE-XAM"/>
    <m/>
    <s v="SUS"/>
    <m/>
    <s v="RE-EXAM"/>
    <m/>
    <n v="3"/>
  </r>
  <r>
    <s v="E13"/>
    <s v="Kursus"/>
    <x v="3"/>
    <x v="67"/>
    <s v="Aalborg "/>
    <n v="5"/>
    <n v="55"/>
    <x v="2"/>
    <n v="18.331499999999998"/>
    <m/>
    <s v="EIT5(33) "/>
    <n v="1"/>
    <n v="4.5828749999999996"/>
    <n v="0"/>
    <n v="0"/>
    <n v="0"/>
    <n v="0"/>
    <n v="0"/>
    <n v="0"/>
    <n v="0"/>
    <n v="0"/>
    <n v="0"/>
    <n v="0"/>
    <s v="SICT"/>
    <s v="I8"/>
    <m/>
    <x v="3"/>
    <x v="3"/>
    <n v="0.25"/>
    <n v="4.5828749999999996"/>
    <s v="INKL. RE-XAM"/>
    <m/>
    <s v="SUS"/>
    <m/>
    <s v="RE-EXAM"/>
    <m/>
    <n v="3"/>
  </r>
  <r>
    <s v="E13"/>
    <s v="Kursus"/>
    <x v="3"/>
    <x v="67"/>
    <s v="Aalborg "/>
    <n v="5"/>
    <n v="55"/>
    <x v="2"/>
    <n v="18.331499999999998"/>
    <m/>
    <s v="EIT5(33) "/>
    <n v="1"/>
    <n v="9.1657499999999992"/>
    <n v="0"/>
    <n v="0"/>
    <n v="0"/>
    <n v="0"/>
    <n v="0"/>
    <n v="0"/>
    <n v="0"/>
    <n v="0"/>
    <n v="0"/>
    <n v="0"/>
    <s v="SICT"/>
    <s v="I8"/>
    <m/>
    <x v="8"/>
    <x v="36"/>
    <n v="0.5"/>
    <n v="9.1657499999999992"/>
    <s v="INKL. RE-XAM"/>
    <m/>
    <s v="SUS"/>
    <m/>
    <s v="RE-EXAM"/>
    <m/>
    <n v="3"/>
  </r>
  <r>
    <s v="E13"/>
    <s v="Kursus"/>
    <x v="3"/>
    <x v="58"/>
    <s v="Aalborg "/>
    <n v="5"/>
    <n v="45"/>
    <x v="1"/>
    <n v="217.5"/>
    <m/>
    <s v="EIT5(33) "/>
    <n v="1"/>
    <n v="72.5"/>
    <n v="0"/>
    <n v="0"/>
    <n v="0"/>
    <n v="0"/>
    <n v="0"/>
    <n v="0"/>
    <n v="0"/>
    <n v="0"/>
    <n v="0"/>
    <n v="0"/>
    <s v="SICT"/>
    <s v="I8"/>
    <m/>
    <x v="10"/>
    <x v="34"/>
    <n v="0.33333333333333331"/>
    <n v="72.5"/>
    <m/>
    <m/>
    <s v="SUS"/>
    <s v="oa"/>
    <m/>
    <m/>
    <n v="2"/>
  </r>
  <r>
    <s v="E13"/>
    <s v="Kursus"/>
    <x v="3"/>
    <x v="58"/>
    <s v="Aalborg "/>
    <n v="5"/>
    <n v="45"/>
    <x v="1"/>
    <n v="217.5"/>
    <n v="217.5"/>
    <s v="EIT5(33) "/>
    <n v="1"/>
    <n v="72.5"/>
    <n v="0"/>
    <n v="0"/>
    <n v="0"/>
    <n v="0"/>
    <n v="0"/>
    <n v="0"/>
    <n v="0"/>
    <n v="0"/>
    <n v="0"/>
    <n v="0"/>
    <s v="SICT"/>
    <s v="I8"/>
    <m/>
    <x v="10"/>
    <x v="33"/>
    <n v="0.33333333333333331"/>
    <n v="72.5"/>
    <m/>
    <m/>
    <s v="SUS"/>
    <s v="oa"/>
    <m/>
    <m/>
    <n v="2"/>
  </r>
  <r>
    <s v="E13"/>
    <s v="Kursus"/>
    <x v="3"/>
    <x v="58"/>
    <s v="Aalborg "/>
    <n v="5"/>
    <n v="53"/>
    <x v="2"/>
    <n v="17.664899999999999"/>
    <n v="17.664899999999999"/>
    <s v="EIT5(33) "/>
    <n v="1"/>
    <n v="5.8882999999999992"/>
    <n v="0"/>
    <n v="0"/>
    <n v="0"/>
    <n v="0"/>
    <n v="0"/>
    <n v="0"/>
    <n v="0"/>
    <n v="0"/>
    <n v="0"/>
    <n v="0"/>
    <s v="SICT"/>
    <s v="I8"/>
    <m/>
    <x v="10"/>
    <x v="33"/>
    <n v="0.33333333333333331"/>
    <n v="5.8882999999999992"/>
    <m/>
    <s v="INKL. RE-EXAM"/>
    <s v="SUS"/>
    <s v="oa"/>
    <s v="RE-EXAM"/>
    <m/>
    <n v="2"/>
  </r>
  <r>
    <s v="E13"/>
    <s v="Kursus"/>
    <x v="3"/>
    <x v="58"/>
    <s v="Aalborg "/>
    <n v="5"/>
    <n v="53"/>
    <x v="2"/>
    <n v="17.664899999999999"/>
    <m/>
    <s v="EIT5(33) "/>
    <n v="1"/>
    <n v="5.8882999999999992"/>
    <n v="0"/>
    <n v="0"/>
    <n v="0"/>
    <n v="0"/>
    <n v="0"/>
    <n v="0"/>
    <n v="0"/>
    <n v="0"/>
    <n v="0"/>
    <n v="0"/>
    <s v="SICT"/>
    <s v="I8"/>
    <m/>
    <x v="10"/>
    <x v="34"/>
    <n v="0.33333333333333331"/>
    <n v="5.8882999999999992"/>
    <m/>
    <s v="INKL. RE-EXAM"/>
    <s v="SUS"/>
    <s v="oa"/>
    <s v="RE-EXAM"/>
    <m/>
    <n v="2"/>
  </r>
  <r>
    <s v="E13"/>
    <s v="Kursus"/>
    <x v="3"/>
    <x v="68"/>
    <s v="Aalborg "/>
    <n v="5"/>
    <n v="20"/>
    <x v="2"/>
    <n v="6.6659999999999995"/>
    <m/>
    <s v="ITC5(10) "/>
    <n v="1"/>
    <n v="3.3329999999999997"/>
    <n v="0"/>
    <n v="0"/>
    <n v="0"/>
    <n v="0"/>
    <n v="0"/>
    <n v="0"/>
    <n v="0"/>
    <n v="0"/>
    <n v="0"/>
    <n v="0"/>
    <s v="SICT"/>
    <s v="I8"/>
    <m/>
    <x v="8"/>
    <x v="82"/>
    <n v="0.5"/>
    <n v="3.3329999999999997"/>
    <m/>
    <s v="INKL. RE-EXAM"/>
    <s v="SUS"/>
    <m/>
    <s v="RE-EXAM"/>
    <m/>
    <n v="3"/>
  </r>
  <r>
    <s v="E13"/>
    <s v="Kursus"/>
    <x v="3"/>
    <x v="68"/>
    <s v="Aalborg "/>
    <n v="5"/>
    <n v="20"/>
    <x v="4"/>
    <n v="6.6659999999999995"/>
    <m/>
    <s v="ITC5(10) "/>
    <n v="1"/>
    <n v="6.6659999999999995"/>
    <n v="0"/>
    <n v="0"/>
    <n v="0"/>
    <n v="0"/>
    <n v="0"/>
    <n v="0"/>
    <n v="0"/>
    <n v="0"/>
    <n v="0"/>
    <n v="0"/>
    <s v="SICT"/>
    <s v="I8"/>
    <m/>
    <x v="8"/>
    <x v="53"/>
    <n v="1"/>
    <n v="6.6659999999999995"/>
    <m/>
    <s v="INKL. RE-EXAM"/>
    <s v="SUS"/>
    <m/>
    <s v="RE-EXAM"/>
    <m/>
    <n v="3"/>
  </r>
  <r>
    <s v="E13"/>
    <s v="Kursus"/>
    <x v="3"/>
    <x v="68"/>
    <s v="Aalborg "/>
    <n v="5"/>
    <n v="20"/>
    <x v="2"/>
    <n v="6.6659999999999995"/>
    <m/>
    <s v="ITC5(10) "/>
    <n v="1"/>
    <n v="3.3329999999999997"/>
    <n v="0"/>
    <n v="0"/>
    <n v="0"/>
    <n v="0"/>
    <n v="0"/>
    <n v="0"/>
    <n v="0"/>
    <n v="0"/>
    <n v="0"/>
    <n v="0"/>
    <s v="SICT"/>
    <s v="I8"/>
    <m/>
    <x v="8"/>
    <x v="38"/>
    <n v="0.5"/>
    <n v="3.3329999999999997"/>
    <m/>
    <s v="INKL. RE-EXAM"/>
    <s v="SUS"/>
    <m/>
    <s v="RE-EXAM"/>
    <m/>
    <n v="3"/>
  </r>
  <r>
    <s v="E13"/>
    <s v="Kursus"/>
    <x v="3"/>
    <x v="68"/>
    <s v="Aalborg "/>
    <n v="5"/>
    <n v="16"/>
    <x v="1"/>
    <n v="174"/>
    <m/>
    <s v="ITC5(10) "/>
    <n v="1"/>
    <n v="87"/>
    <n v="0"/>
    <n v="0"/>
    <n v="0"/>
    <n v="0"/>
    <n v="0"/>
    <n v="0"/>
    <n v="0"/>
    <n v="0"/>
    <n v="0"/>
    <n v="0"/>
    <s v="SICT"/>
    <s v="I8"/>
    <m/>
    <x v="8"/>
    <x v="82"/>
    <n v="0.5"/>
    <n v="87"/>
    <m/>
    <m/>
    <s v="SUS"/>
    <m/>
    <m/>
    <m/>
    <n v="3"/>
  </r>
  <r>
    <s v="E13"/>
    <s v="Kursus"/>
    <x v="3"/>
    <x v="68"/>
    <s v="Aalborg "/>
    <n v="5"/>
    <n v="16"/>
    <x v="1"/>
    <n v="174"/>
    <m/>
    <s v="ITC5(10) "/>
    <n v="1"/>
    <n v="87"/>
    <n v="0"/>
    <n v="0"/>
    <n v="0"/>
    <n v="0"/>
    <n v="0"/>
    <n v="0"/>
    <n v="0"/>
    <n v="0"/>
    <n v="0"/>
    <n v="0"/>
    <s v="SICT"/>
    <s v="I8"/>
    <m/>
    <x v="8"/>
    <x v="38"/>
    <n v="0.5"/>
    <n v="87"/>
    <m/>
    <m/>
    <s v="SUS"/>
    <m/>
    <m/>
    <m/>
    <n v="3"/>
  </r>
  <r>
    <s v="E13"/>
    <s v="Kursus"/>
    <x v="3"/>
    <x v="69"/>
    <s v="Aalborg "/>
    <n v="5"/>
    <n v="61"/>
    <x v="1"/>
    <n v="241.5"/>
    <m/>
    <s v="EIT5(33) EIT-ECE5(15) ITC5(10) "/>
    <n v="1"/>
    <n v="80.5"/>
    <n v="0"/>
    <n v="0"/>
    <n v="0"/>
    <n v="0"/>
    <n v="0"/>
    <n v="0"/>
    <n v="0"/>
    <n v="0"/>
    <n v="0"/>
    <n v="0"/>
    <s v="SICT"/>
    <s v="I8"/>
    <m/>
    <x v="1"/>
    <x v="11"/>
    <n v="0.33333333333333331"/>
    <n v="80.5"/>
    <m/>
    <m/>
    <s v="SUS"/>
    <s v="oa"/>
    <m/>
    <m/>
    <n v="2"/>
  </r>
  <r>
    <s v="E13"/>
    <s v="Kursus"/>
    <x v="3"/>
    <x v="69"/>
    <s v="Aalborg "/>
    <n v="5"/>
    <n v="61"/>
    <x v="1"/>
    <n v="241.5"/>
    <m/>
    <s v="EIT5(33) EIT-ECE5(15) ITC5(10) "/>
    <n v="1"/>
    <n v="80.5"/>
    <n v="0"/>
    <n v="0"/>
    <n v="0"/>
    <n v="0"/>
    <n v="0"/>
    <n v="0"/>
    <n v="0"/>
    <n v="0"/>
    <n v="0"/>
    <n v="0"/>
    <s v="SICT"/>
    <s v="I8"/>
    <m/>
    <x v="3"/>
    <x v="12"/>
    <n v="0.33333333333333331"/>
    <n v="80.5"/>
    <m/>
    <m/>
    <s v="SUS"/>
    <s v="oa"/>
    <m/>
    <m/>
    <n v="2"/>
  </r>
  <r>
    <s v="E13"/>
    <s v="Kursus"/>
    <x v="3"/>
    <x v="69"/>
    <s v="Aalborg "/>
    <n v="5"/>
    <n v="61"/>
    <x v="1"/>
    <n v="241.5"/>
    <m/>
    <s v="EIT5(33) EIT-ECE5(15) ITC5(10) "/>
    <n v="1"/>
    <n v="80.5"/>
    <n v="0"/>
    <n v="0"/>
    <n v="0"/>
    <n v="0"/>
    <n v="0"/>
    <n v="0"/>
    <n v="0"/>
    <n v="0"/>
    <n v="0"/>
    <n v="0"/>
    <s v="SICT"/>
    <s v="I8"/>
    <m/>
    <x v="9"/>
    <x v="28"/>
    <n v="0.33333333333333331"/>
    <n v="80.5"/>
    <m/>
    <m/>
    <s v="SUS"/>
    <s v="oa"/>
    <m/>
    <m/>
    <n v="2"/>
  </r>
  <r>
    <s v="E13"/>
    <s v="Kursus"/>
    <x v="3"/>
    <x v="69"/>
    <s v="Aalborg "/>
    <n v="5"/>
    <n v="90"/>
    <x v="2"/>
    <n v="29.997"/>
    <m/>
    <s v="EIT5(33) EIT-ECE5(15) ITC5(10) "/>
    <n v="1"/>
    <n v="9.9989999999999988"/>
    <n v="0"/>
    <n v="0"/>
    <n v="0"/>
    <n v="0"/>
    <n v="0"/>
    <n v="0"/>
    <n v="0"/>
    <n v="0"/>
    <n v="0"/>
    <n v="0"/>
    <s v="SICT"/>
    <s v="I8"/>
    <m/>
    <x v="1"/>
    <x v="11"/>
    <n v="0.33333333333333331"/>
    <n v="9.9989999999999988"/>
    <s v="OA: tilføjet 29 til re-eksamen"/>
    <m/>
    <s v="SUS"/>
    <s v="oa"/>
    <m/>
    <m/>
    <n v="2"/>
  </r>
  <r>
    <s v="E13"/>
    <s v="Kursus"/>
    <x v="3"/>
    <x v="69"/>
    <s v="Aalborg "/>
    <n v="5"/>
    <n v="90"/>
    <x v="2"/>
    <n v="29.997"/>
    <m/>
    <s v="EIT5(33) EIT-ECE5(15) ITC5(10) "/>
    <n v="1"/>
    <n v="9.9989999999999988"/>
    <n v="0"/>
    <n v="0"/>
    <n v="0"/>
    <n v="0"/>
    <n v="0"/>
    <n v="0"/>
    <n v="0"/>
    <n v="0"/>
    <n v="0"/>
    <n v="0"/>
    <s v="SICT"/>
    <s v="I8"/>
    <m/>
    <x v="3"/>
    <x v="12"/>
    <n v="0.33333333333333331"/>
    <n v="9.9989999999999988"/>
    <s v="OA: tilføjet 29 til re-eksamen"/>
    <m/>
    <s v="SUS"/>
    <s v="oa"/>
    <m/>
    <m/>
    <n v="2"/>
  </r>
  <r>
    <s v="E13"/>
    <s v="Kursus"/>
    <x v="3"/>
    <x v="69"/>
    <s v="Aalborg "/>
    <n v="5"/>
    <n v="90"/>
    <x v="2"/>
    <n v="29.997"/>
    <m/>
    <s v="EIT5(33) EIT-ECE5(15) ITC5(10) "/>
    <n v="1"/>
    <n v="9.9989999999999988"/>
    <n v="0"/>
    <n v="0"/>
    <n v="0"/>
    <n v="0"/>
    <n v="0"/>
    <n v="0"/>
    <n v="0"/>
    <n v="0"/>
    <n v="0"/>
    <n v="0"/>
    <s v="SICT"/>
    <s v="I8"/>
    <m/>
    <x v="9"/>
    <x v="28"/>
    <n v="0.33333333333333331"/>
    <n v="9.9989999999999988"/>
    <s v="OA: tilføjet 29 til re-eksamen"/>
    <m/>
    <s v="SUS"/>
    <s v="oa"/>
    <m/>
    <m/>
    <n v="2"/>
  </r>
  <r>
    <s v="E13"/>
    <s v="Kursus"/>
    <x v="1"/>
    <x v="70"/>
    <s v="Aalborg "/>
    <n v="5"/>
    <n v="21"/>
    <x v="1"/>
    <n v="181.5"/>
    <m/>
    <s v="CA7(20) "/>
    <n v="1"/>
    <n v="60.5"/>
    <n v="0"/>
    <n v="0"/>
    <n v="0"/>
    <n v="0"/>
    <n v="0"/>
    <n v="0"/>
    <n v="0"/>
    <n v="0"/>
    <n v="0"/>
    <n v="0"/>
    <s v="SICT"/>
    <s v="I8"/>
    <m/>
    <x v="10"/>
    <x v="80"/>
    <n v="0.33333333333333331"/>
    <n v="60.5"/>
    <m/>
    <m/>
    <s v="SUS"/>
    <m/>
    <m/>
    <m/>
    <n v="6"/>
  </r>
  <r>
    <s v="E13"/>
    <s v="Kursus"/>
    <x v="1"/>
    <x v="70"/>
    <s v="Aalborg "/>
    <n v="5"/>
    <n v="21"/>
    <x v="1"/>
    <n v="181.5"/>
    <n v="181.5"/>
    <s v="CA7(20) "/>
    <n v="1"/>
    <n v="60.5"/>
    <n v="0"/>
    <n v="0"/>
    <n v="0"/>
    <n v="0"/>
    <n v="0"/>
    <n v="0"/>
    <n v="0"/>
    <n v="0"/>
    <n v="0"/>
    <n v="0"/>
    <s v="SICT"/>
    <s v="I8"/>
    <m/>
    <x v="10"/>
    <x v="33"/>
    <n v="0.33333333333333331"/>
    <n v="60.5"/>
    <m/>
    <m/>
    <s v="SUS"/>
    <m/>
    <m/>
    <m/>
    <n v="6"/>
  </r>
  <r>
    <s v="E13"/>
    <s v="Kursus"/>
    <x v="1"/>
    <x v="70"/>
    <s v="Aalborg "/>
    <n v="5"/>
    <n v="21"/>
    <x v="1"/>
    <n v="181.5"/>
    <m/>
    <s v="CA7(20) "/>
    <n v="1"/>
    <n v="60.5"/>
    <n v="0"/>
    <n v="0"/>
    <n v="0"/>
    <n v="0"/>
    <n v="0"/>
    <n v="0"/>
    <n v="0"/>
    <n v="0"/>
    <n v="0"/>
    <n v="0"/>
    <s v="SICT"/>
    <s v="I8"/>
    <m/>
    <x v="10"/>
    <x v="34"/>
    <n v="0.33333333333333331"/>
    <n v="60.5"/>
    <m/>
    <m/>
    <s v="SUS"/>
    <m/>
    <m/>
    <m/>
    <n v="6"/>
  </r>
  <r>
    <s v="E13"/>
    <s v="Kursus"/>
    <x v="1"/>
    <x v="70"/>
    <s v="Aalborg "/>
    <n v="5"/>
    <n v="21"/>
    <x v="2"/>
    <n v="6.9992999999999999"/>
    <m/>
    <s v="CA7(20) "/>
    <n v="1"/>
    <n v="2.3331"/>
    <n v="0"/>
    <n v="0"/>
    <n v="0"/>
    <n v="0"/>
    <n v="0"/>
    <n v="0"/>
    <n v="0"/>
    <n v="0"/>
    <n v="0"/>
    <n v="0"/>
    <s v="SICT"/>
    <s v="I8"/>
    <m/>
    <x v="10"/>
    <x v="80"/>
    <n v="0.33333333333333331"/>
    <n v="2.3331"/>
    <m/>
    <m/>
    <s v="SUS"/>
    <m/>
    <m/>
    <m/>
    <n v="6"/>
  </r>
  <r>
    <s v="E13"/>
    <s v="Kursus"/>
    <x v="1"/>
    <x v="70"/>
    <s v="Aalborg "/>
    <n v="5"/>
    <n v="21"/>
    <x v="2"/>
    <n v="6.9992999999999999"/>
    <n v="6.9992999999999999"/>
    <s v="CA7(20) "/>
    <n v="1"/>
    <n v="2.3331"/>
    <n v="0"/>
    <n v="0"/>
    <n v="0"/>
    <n v="0"/>
    <n v="0"/>
    <n v="0"/>
    <n v="0"/>
    <n v="0"/>
    <n v="0"/>
    <n v="0"/>
    <s v="SICT"/>
    <s v="I8"/>
    <m/>
    <x v="10"/>
    <x v="33"/>
    <n v="0.33333333333333331"/>
    <n v="2.3331"/>
    <m/>
    <m/>
    <s v="SUS"/>
    <m/>
    <m/>
    <m/>
    <n v="6"/>
  </r>
  <r>
    <s v="E13"/>
    <s v="Kursus"/>
    <x v="1"/>
    <x v="70"/>
    <s v="Aalborg "/>
    <n v="5"/>
    <n v="21"/>
    <x v="2"/>
    <n v="6.9992999999999999"/>
    <m/>
    <s v="CA7(20) "/>
    <n v="1"/>
    <n v="2.3331"/>
    <n v="0"/>
    <n v="0"/>
    <n v="0"/>
    <n v="0"/>
    <n v="0"/>
    <n v="0"/>
    <n v="0"/>
    <n v="0"/>
    <n v="0"/>
    <n v="0"/>
    <s v="SICT"/>
    <s v="I8"/>
    <m/>
    <x v="10"/>
    <x v="34"/>
    <n v="0.33333333333333331"/>
    <n v="2.3331"/>
    <m/>
    <m/>
    <s v="SUS"/>
    <m/>
    <m/>
    <m/>
    <n v="6"/>
  </r>
  <r>
    <s v="E13"/>
    <s v="Kursus"/>
    <x v="2"/>
    <x v="71"/>
    <s v="Aalborg "/>
    <n v="5"/>
    <n v="11"/>
    <x v="1"/>
    <n v="166.5"/>
    <m/>
    <s v="CA9(17) NDS9(8) "/>
    <n v="1"/>
    <n v="54.945"/>
    <n v="0"/>
    <n v="0"/>
    <n v="0"/>
    <n v="0"/>
    <n v="0"/>
    <n v="0"/>
    <n v="0"/>
    <n v="0"/>
    <n v="0"/>
    <n v="0"/>
    <s v="SICT"/>
    <s v="I8"/>
    <s v="Valgfag"/>
    <x v="10"/>
    <x v="83"/>
    <n v="0.33"/>
    <n v="54.945"/>
    <m/>
    <s v="RETTET ANTAL STUD FRA 28 TIL 11"/>
    <s v="SUS"/>
    <m/>
    <m/>
    <m/>
    <n v="7"/>
  </r>
  <r>
    <s v="E13"/>
    <s v="Kursus"/>
    <x v="2"/>
    <x v="71"/>
    <s v="Aalborg "/>
    <n v="5"/>
    <n v="11"/>
    <x v="1"/>
    <n v="166.5"/>
    <m/>
    <s v="CA9(17) NDS9(8) "/>
    <n v="1"/>
    <n v="54.945"/>
    <n v="0"/>
    <n v="0"/>
    <n v="0"/>
    <n v="0"/>
    <n v="0"/>
    <n v="0"/>
    <n v="0"/>
    <n v="0"/>
    <n v="0"/>
    <n v="0"/>
    <s v="SICT"/>
    <s v="I8"/>
    <s v="Valgfag"/>
    <x v="10"/>
    <x v="79"/>
    <n v="0.33"/>
    <n v="54.945"/>
    <m/>
    <s v="RETTET ANTAL STUD FRA 28 TIL 11"/>
    <s v="SUS"/>
    <m/>
    <m/>
    <m/>
    <n v="7"/>
  </r>
  <r>
    <s v="E13"/>
    <s v="Kursus"/>
    <x v="2"/>
    <x v="71"/>
    <s v="Aalborg "/>
    <n v="5"/>
    <n v="11"/>
    <x v="1"/>
    <n v="166.5"/>
    <m/>
    <s v="CA9(17) NDS9(8) "/>
    <n v="1"/>
    <n v="54.945"/>
    <n v="0"/>
    <n v="0"/>
    <n v="0"/>
    <n v="0"/>
    <n v="0"/>
    <n v="0"/>
    <n v="0"/>
    <n v="0"/>
    <n v="0"/>
    <n v="0"/>
    <s v="SICT"/>
    <s v="I8"/>
    <s v="Valgfag"/>
    <x v="10"/>
    <x v="57"/>
    <n v="0.33"/>
    <n v="54.945"/>
    <m/>
    <s v="RETTET ANTAL STUD FRA 28 TIL 11"/>
    <s v="SUS"/>
    <m/>
    <m/>
    <m/>
    <n v="7"/>
  </r>
  <r>
    <s v="E13"/>
    <s v="Kursus"/>
    <x v="2"/>
    <x v="71"/>
    <s v="Aalborg "/>
    <n v="5"/>
    <n v="14"/>
    <x v="2"/>
    <n v="4.6661999999999999"/>
    <m/>
    <s v="CA9(17) NDS9(8) "/>
    <n v="1"/>
    <n v="1.539846"/>
    <n v="0"/>
    <n v="0"/>
    <n v="0"/>
    <n v="0"/>
    <n v="0"/>
    <n v="0"/>
    <n v="0"/>
    <n v="0"/>
    <n v="0"/>
    <n v="0"/>
    <s v="SICT"/>
    <s v="I8"/>
    <m/>
    <x v="10"/>
    <x v="83"/>
    <n v="0.33"/>
    <n v="1.539846"/>
    <m/>
    <s v="INCL RE-EXAM"/>
    <s v="SUS"/>
    <m/>
    <m/>
    <m/>
    <n v="7"/>
  </r>
  <r>
    <s v="E13"/>
    <s v="Kursus"/>
    <x v="2"/>
    <x v="71"/>
    <s v="Aalborg "/>
    <n v="5"/>
    <n v="14"/>
    <x v="2"/>
    <n v="4.6661999999999999"/>
    <m/>
    <s v="CA9(17) NDS9(8) "/>
    <n v="1"/>
    <n v="1.539846"/>
    <n v="0"/>
    <n v="0"/>
    <n v="0"/>
    <n v="0"/>
    <n v="0"/>
    <n v="0"/>
    <n v="0"/>
    <n v="0"/>
    <n v="0"/>
    <n v="0"/>
    <s v="SICT"/>
    <s v="I8"/>
    <m/>
    <x v="10"/>
    <x v="57"/>
    <n v="0.33"/>
    <n v="1.539846"/>
    <m/>
    <s v="INCL RE-EXAM"/>
    <s v="SUS"/>
    <m/>
    <m/>
    <m/>
    <n v="7"/>
  </r>
  <r>
    <s v="E13"/>
    <s v="Kursus"/>
    <x v="2"/>
    <x v="71"/>
    <s v="Aalborg "/>
    <n v="5"/>
    <n v="14"/>
    <x v="2"/>
    <n v="4.6661999999999999"/>
    <m/>
    <s v="CA9(17) NDS9(8) "/>
    <n v="1"/>
    <n v="1.539846"/>
    <n v="0"/>
    <n v="0"/>
    <n v="0"/>
    <n v="0"/>
    <n v="0"/>
    <n v="0"/>
    <n v="0"/>
    <n v="0"/>
    <n v="0"/>
    <n v="0"/>
    <s v="SICT"/>
    <s v="I8"/>
    <m/>
    <x v="10"/>
    <x v="79"/>
    <n v="0.33"/>
    <n v="1.539846"/>
    <m/>
    <s v="INCL RE-EXAM"/>
    <s v="SUS"/>
    <m/>
    <m/>
    <m/>
    <n v="7"/>
  </r>
  <r>
    <s v="E13"/>
    <s v="Kursus"/>
    <x v="2"/>
    <x v="72"/>
    <s v="Aalborg "/>
    <n v="5"/>
    <n v="28"/>
    <x v="1"/>
    <n v="192"/>
    <m/>
    <s v="CA9(17) NDS9(8) "/>
    <n v="1"/>
    <n v="64"/>
    <n v="0"/>
    <n v="0"/>
    <n v="0"/>
    <n v="0"/>
    <n v="0"/>
    <n v="0"/>
    <n v="0"/>
    <n v="0"/>
    <n v="0"/>
    <n v="0"/>
    <s v="SICT"/>
    <s v="I8"/>
    <m/>
    <x v="10"/>
    <x v="83"/>
    <n v="0.33333333333333331"/>
    <n v="64"/>
    <m/>
    <m/>
    <s v="SUS"/>
    <m/>
    <m/>
    <m/>
    <n v="7"/>
  </r>
  <r>
    <s v="E13"/>
    <s v="Kursus"/>
    <x v="2"/>
    <x v="72"/>
    <s v="Aalborg "/>
    <n v="5"/>
    <n v="28"/>
    <x v="1"/>
    <n v="192"/>
    <m/>
    <s v="CA9(17) NDS9(8) "/>
    <n v="1"/>
    <n v="48"/>
    <n v="0"/>
    <n v="0"/>
    <n v="0"/>
    <n v="0"/>
    <n v="0"/>
    <n v="0"/>
    <n v="0"/>
    <n v="0"/>
    <n v="0"/>
    <n v="0"/>
    <s v="SICT"/>
    <s v="I8"/>
    <m/>
    <x v="10"/>
    <x v="39"/>
    <n v="0.25"/>
    <n v="48"/>
    <m/>
    <m/>
    <s v="SUS"/>
    <m/>
    <m/>
    <m/>
    <n v="7"/>
  </r>
  <r>
    <s v="E13"/>
    <s v="Kursus"/>
    <x v="2"/>
    <x v="72"/>
    <s v="Aalborg "/>
    <n v="5"/>
    <n v="28"/>
    <x v="1"/>
    <n v="192"/>
    <m/>
    <s v="CA9(17) NDS9(8) "/>
    <n v="1"/>
    <n v="48"/>
    <n v="0"/>
    <n v="0"/>
    <n v="0"/>
    <n v="0"/>
    <n v="0"/>
    <n v="0"/>
    <n v="0"/>
    <n v="0"/>
    <n v="0"/>
    <n v="0"/>
    <s v="SICT"/>
    <s v="I8"/>
    <m/>
    <x v="10"/>
    <x v="67"/>
    <n v="0.25"/>
    <n v="48"/>
    <m/>
    <m/>
    <s v="SUS"/>
    <m/>
    <m/>
    <m/>
    <n v="7"/>
  </r>
  <r>
    <s v="E13"/>
    <s v="Kursus"/>
    <x v="2"/>
    <x v="72"/>
    <s v="Aalborg "/>
    <n v="5"/>
    <n v="28"/>
    <x v="1"/>
    <n v="192"/>
    <m/>
    <s v="CA9(17) NDS9(8) "/>
    <n v="1"/>
    <n v="32.64"/>
    <n v="0"/>
    <n v="0"/>
    <n v="0"/>
    <n v="0"/>
    <n v="0"/>
    <n v="0"/>
    <n v="0"/>
    <n v="0"/>
    <n v="0"/>
    <n v="0"/>
    <s v="SICT"/>
    <s v="I8"/>
    <m/>
    <x v="8"/>
    <x v="38"/>
    <n v="0.17"/>
    <n v="32.64"/>
    <m/>
    <m/>
    <s v="SUS"/>
    <m/>
    <m/>
    <m/>
    <n v="7"/>
  </r>
  <r>
    <s v="E13"/>
    <s v="Kursus"/>
    <x v="2"/>
    <x v="72"/>
    <s v="Aalborg "/>
    <n v="5"/>
    <n v="28"/>
    <x v="4"/>
    <n v="9.3323999999999998"/>
    <m/>
    <s v="CA9(17) NDS9(8) "/>
    <n v="1"/>
    <n v="9.3323999999999998"/>
    <n v="0"/>
    <n v="0"/>
    <n v="0"/>
    <n v="0"/>
    <n v="0"/>
    <n v="0"/>
    <n v="0"/>
    <n v="0"/>
    <n v="0"/>
    <n v="0"/>
    <s v="SICT"/>
    <s v="I8"/>
    <m/>
    <x v="10"/>
    <x v="84"/>
    <n v="1"/>
    <n v="9.3323999999999998"/>
    <m/>
    <m/>
    <s v="SUS"/>
    <m/>
    <m/>
    <m/>
    <n v="7"/>
  </r>
  <r>
    <s v="E13"/>
    <s v="Kursus"/>
    <x v="2"/>
    <x v="72"/>
    <s v="Aalborg "/>
    <n v="5"/>
    <n v="28"/>
    <x v="2"/>
    <n v="9.3323999999999998"/>
    <m/>
    <s v="CA9(17) NDS9(8) "/>
    <n v="1"/>
    <n v="4.6661999999999999"/>
    <n v="0"/>
    <n v="0"/>
    <n v="0"/>
    <n v="0"/>
    <n v="0"/>
    <n v="0"/>
    <n v="0"/>
    <n v="0"/>
    <n v="0"/>
    <n v="0"/>
    <s v="SICT"/>
    <s v="I8"/>
    <m/>
    <x v="10"/>
    <x v="83"/>
    <n v="0.5"/>
    <n v="4.6661999999999999"/>
    <m/>
    <m/>
    <s v="SUS"/>
    <m/>
    <m/>
    <m/>
    <n v="7"/>
  </r>
  <r>
    <s v="E13"/>
    <s v="Kursus"/>
    <x v="2"/>
    <x v="72"/>
    <s v="Aalborg "/>
    <n v="5"/>
    <n v="28"/>
    <x v="2"/>
    <n v="9.3323999999999998"/>
    <m/>
    <s v="CA9(17) NDS9(8) "/>
    <n v="1"/>
    <n v="4.6661999999999999"/>
    <n v="0"/>
    <n v="0"/>
    <n v="0"/>
    <n v="0"/>
    <n v="0"/>
    <n v="0"/>
    <n v="0"/>
    <n v="0"/>
    <n v="0"/>
    <n v="0"/>
    <s v="SICT"/>
    <s v="I8"/>
    <m/>
    <x v="8"/>
    <x v="38"/>
    <n v="0.5"/>
    <n v="4.6661999999999999"/>
    <m/>
    <m/>
    <s v="SUS"/>
    <m/>
    <m/>
    <m/>
    <n v="7"/>
  </r>
  <r>
    <s v="E13"/>
    <s v="Adjunkt - kursus &amp; vejl"/>
    <x v="5"/>
    <x v="73"/>
    <s v="Aalborg "/>
    <m/>
    <m/>
    <x v="28"/>
    <n v="18"/>
    <m/>
    <m/>
    <n v="0"/>
    <n v="0"/>
    <n v="0"/>
    <n v="0"/>
    <n v="0"/>
    <n v="0"/>
    <n v="0"/>
    <n v="0"/>
    <n v="1"/>
    <n v="18"/>
    <n v="0"/>
    <n v="0"/>
    <s v="FS"/>
    <s v="I8"/>
    <m/>
    <x v="3"/>
    <x v="23"/>
    <n v="1"/>
    <n v="18"/>
    <m/>
    <m/>
    <s v="SUS"/>
    <m/>
    <m/>
    <m/>
    <m/>
  </r>
  <r>
    <s v="E13"/>
    <s v="Adjunkt - kursus &amp; vejl"/>
    <x v="5"/>
    <x v="73"/>
    <s v="Aalborg "/>
    <m/>
    <m/>
    <x v="28"/>
    <n v="18"/>
    <m/>
    <m/>
    <n v="0"/>
    <n v="0"/>
    <n v="0"/>
    <n v="0"/>
    <n v="0"/>
    <n v="0"/>
    <n v="0"/>
    <n v="0"/>
    <n v="1"/>
    <n v="18"/>
    <n v="0"/>
    <n v="0"/>
    <s v="FS"/>
    <s v="I8"/>
    <m/>
    <x v="8"/>
    <x v="36"/>
    <n v="1"/>
    <n v="18"/>
    <m/>
    <m/>
    <s v="SUS"/>
    <m/>
    <m/>
    <m/>
    <m/>
  </r>
  <r>
    <s v="E13"/>
    <s v="Phd-kursus"/>
    <x v="5"/>
    <x v="17"/>
    <s v="Aalborg"/>
    <n v="2.5"/>
    <m/>
    <x v="24"/>
    <n v="126"/>
    <m/>
    <m/>
    <n v="0"/>
    <n v="0"/>
    <n v="0"/>
    <n v="0"/>
    <n v="0"/>
    <n v="0"/>
    <n v="0"/>
    <n v="0"/>
    <n v="1"/>
    <n v="84.42"/>
    <n v="0"/>
    <n v="0"/>
    <s v="FS"/>
    <s v="I8"/>
    <m/>
    <x v="8"/>
    <x v="36"/>
    <n v="0.67"/>
    <n v="84.42"/>
    <s v="S4.5 Analysis, Design and Simulation of Future Internet Infrastructure"/>
    <m/>
    <s v="SUS"/>
    <m/>
    <m/>
    <m/>
    <m/>
  </r>
  <r>
    <s v="E13"/>
    <s v="Phd-kursus"/>
    <x v="5"/>
    <x v="17"/>
    <s v="Aalborg"/>
    <n v="2.5"/>
    <m/>
    <x v="24"/>
    <n v="126"/>
    <m/>
    <m/>
    <n v="0"/>
    <n v="0"/>
    <n v="0"/>
    <n v="0"/>
    <n v="0"/>
    <n v="0"/>
    <n v="0"/>
    <n v="0"/>
    <n v="1"/>
    <n v="41.580000000000005"/>
    <n v="0"/>
    <n v="0"/>
    <s v="FS"/>
    <s v="I8"/>
    <m/>
    <x v="8"/>
    <x v="38"/>
    <n v="0.33"/>
    <n v="41.580000000000005"/>
    <s v="S4.5 Analysis, Design and Simulation of Future Internet Infrastructure"/>
    <m/>
    <s v="SUS"/>
    <m/>
    <m/>
    <m/>
    <m/>
  </r>
  <r>
    <s v="E13"/>
    <s v="Phd-kursus"/>
    <x v="5"/>
    <x v="17"/>
    <s v="Aalborg"/>
    <n v="2.5"/>
    <m/>
    <x v="24"/>
    <n v="126"/>
    <m/>
    <m/>
    <n v="0"/>
    <n v="0"/>
    <n v="0"/>
    <n v="0"/>
    <n v="0"/>
    <n v="0"/>
    <n v="0"/>
    <n v="0"/>
    <n v="1"/>
    <n v="63"/>
    <n v="0"/>
    <n v="0"/>
    <s v="FS"/>
    <s v="I8"/>
    <m/>
    <x v="8"/>
    <x v="53"/>
    <n v="0.5"/>
    <n v="63"/>
    <s v="S4.7 Context Aware Systems and Management"/>
    <m/>
    <s v="SUS"/>
    <m/>
    <m/>
    <m/>
    <m/>
  </r>
  <r>
    <s v="E13"/>
    <s v="Adjunkt - kursus &amp; vejl"/>
    <x v="5"/>
    <x v="73"/>
    <m/>
    <m/>
    <m/>
    <x v="28"/>
    <n v="18"/>
    <m/>
    <m/>
    <n v="0"/>
    <n v="0"/>
    <n v="0"/>
    <n v="0"/>
    <n v="0"/>
    <n v="0"/>
    <n v="0"/>
    <n v="0"/>
    <n v="1"/>
    <n v="18"/>
    <n v="0"/>
    <n v="0"/>
    <s v="FS"/>
    <s v="I8"/>
    <m/>
    <x v="1"/>
    <x v="70"/>
    <n v="1"/>
    <n v="18"/>
    <m/>
    <m/>
    <s v="SUS"/>
    <m/>
    <m/>
    <m/>
    <m/>
  </r>
  <r>
    <s v="E13"/>
    <s v="Adjunkt - kursus &amp; vejl"/>
    <x v="5"/>
    <x v="73"/>
    <m/>
    <m/>
    <m/>
    <x v="28"/>
    <n v="18"/>
    <m/>
    <m/>
    <n v="0"/>
    <n v="0"/>
    <n v="0"/>
    <n v="0"/>
    <n v="0"/>
    <n v="0"/>
    <n v="0"/>
    <n v="0"/>
    <n v="1"/>
    <n v="18"/>
    <n v="0"/>
    <n v="0"/>
    <s v="FS"/>
    <s v="I8"/>
    <m/>
    <x v="1"/>
    <x v="1"/>
    <n v="1"/>
    <n v="18"/>
    <m/>
    <m/>
    <s v="SUS"/>
    <m/>
    <m/>
    <m/>
    <m/>
  </r>
  <r>
    <s v="E13"/>
    <s v="Adjunkt - kursus &amp; vejl"/>
    <x v="5"/>
    <x v="73"/>
    <m/>
    <m/>
    <m/>
    <x v="28"/>
    <n v="18"/>
    <m/>
    <m/>
    <n v="0"/>
    <n v="0"/>
    <n v="0"/>
    <n v="0"/>
    <n v="0"/>
    <n v="0"/>
    <n v="0"/>
    <n v="0"/>
    <n v="1"/>
    <n v="18"/>
    <n v="0"/>
    <n v="0"/>
    <s v="FS"/>
    <s v="I8"/>
    <m/>
    <x v="10"/>
    <x v="39"/>
    <n v="1"/>
    <n v="18"/>
    <m/>
    <m/>
    <s v="SUS"/>
    <m/>
    <m/>
    <m/>
    <m/>
  </r>
  <r>
    <s v="E13"/>
    <s v="Adjunkt - kursus &amp; vejl"/>
    <x v="5"/>
    <x v="73"/>
    <m/>
    <m/>
    <m/>
    <x v="28"/>
    <n v="54"/>
    <m/>
    <m/>
    <n v="0"/>
    <n v="0"/>
    <n v="0"/>
    <n v="0"/>
    <n v="0"/>
    <n v="0"/>
    <n v="0"/>
    <n v="0"/>
    <n v="1"/>
    <n v="54"/>
    <n v="0"/>
    <n v="0"/>
    <s v="FS"/>
    <s v="I8"/>
    <m/>
    <x v="8"/>
    <x v="85"/>
    <n v="1"/>
    <n v="54"/>
    <m/>
    <m/>
    <s v="SUS"/>
    <m/>
    <m/>
    <m/>
    <m/>
  </r>
  <r>
    <s v="E13"/>
    <s v="Adjunkt - kursus &amp; vejl"/>
    <x v="5"/>
    <x v="73"/>
    <m/>
    <m/>
    <m/>
    <x v="28"/>
    <n v="54"/>
    <m/>
    <m/>
    <n v="0"/>
    <n v="0"/>
    <n v="0"/>
    <n v="0"/>
    <n v="0"/>
    <n v="0"/>
    <n v="0"/>
    <n v="0"/>
    <n v="1"/>
    <n v="54"/>
    <n v="0"/>
    <n v="0"/>
    <s v="FS"/>
    <s v="I8"/>
    <m/>
    <x v="1"/>
    <x v="15"/>
    <n v="1"/>
    <n v="54"/>
    <m/>
    <m/>
    <s v="SUS"/>
    <m/>
    <m/>
    <m/>
    <m/>
  </r>
  <r>
    <s v="E13"/>
    <s v="Adjunkt - kursus &amp; vejl"/>
    <x v="5"/>
    <x v="73"/>
    <m/>
    <m/>
    <m/>
    <x v="28"/>
    <n v="54"/>
    <m/>
    <m/>
    <n v="0"/>
    <n v="0"/>
    <n v="0"/>
    <n v="0"/>
    <n v="0"/>
    <n v="0"/>
    <n v="0"/>
    <n v="0"/>
    <n v="1"/>
    <n v="54"/>
    <n v="0"/>
    <n v="0"/>
    <s v="FS"/>
    <s v="I8"/>
    <m/>
    <x v="1"/>
    <x v="63"/>
    <n v="1"/>
    <n v="54"/>
    <m/>
    <m/>
    <s v="SUS"/>
    <m/>
    <m/>
    <m/>
    <m/>
  </r>
  <r>
    <s v="E13"/>
    <s v="Adjunkt - kursus &amp; vejl"/>
    <x v="5"/>
    <x v="73"/>
    <m/>
    <m/>
    <m/>
    <x v="28"/>
    <n v="54"/>
    <m/>
    <m/>
    <n v="0"/>
    <n v="0"/>
    <n v="0"/>
    <n v="0"/>
    <n v="0"/>
    <n v="0"/>
    <n v="0"/>
    <n v="0"/>
    <n v="1"/>
    <n v="54"/>
    <n v="0"/>
    <n v="0"/>
    <s v="FS"/>
    <s v="I8"/>
    <m/>
    <x v="10"/>
    <x v="66"/>
    <n v="1"/>
    <n v="54"/>
    <m/>
    <m/>
    <s v="SUS"/>
    <m/>
    <m/>
    <m/>
    <m/>
  </r>
  <r>
    <s v="E13"/>
    <s v="Adjunkt - kursus &amp; vejl"/>
    <x v="5"/>
    <x v="73"/>
    <m/>
    <m/>
    <m/>
    <x v="28"/>
    <n v="54"/>
    <m/>
    <m/>
    <n v="0"/>
    <n v="0"/>
    <n v="0"/>
    <n v="0"/>
    <n v="0"/>
    <n v="0"/>
    <n v="0"/>
    <n v="0"/>
    <n v="1"/>
    <n v="54"/>
    <n v="0"/>
    <n v="0"/>
    <s v="FS"/>
    <s v="I8"/>
    <m/>
    <x v="3"/>
    <x v="86"/>
    <n v="1"/>
    <n v="54"/>
    <m/>
    <m/>
    <s v="SUS"/>
    <m/>
    <m/>
    <m/>
    <m/>
  </r>
  <r>
    <s v="E13"/>
    <s v="Phd-kursus"/>
    <x v="5"/>
    <x v="17"/>
    <s v="Aalborg"/>
    <n v="2.5"/>
    <m/>
    <x v="24"/>
    <n v="126"/>
    <m/>
    <m/>
    <n v="0"/>
    <n v="0"/>
    <n v="0"/>
    <n v="0"/>
    <n v="0"/>
    <n v="0"/>
    <n v="0"/>
    <n v="0"/>
    <n v="1"/>
    <n v="21"/>
    <n v="0"/>
    <n v="0"/>
    <s v="FS"/>
    <s v="I8"/>
    <m/>
    <x v="8"/>
    <x v="1"/>
    <n v="0.16666666666666666"/>
    <n v="21"/>
    <s v="S4.7 Context Aware Systems and Management"/>
    <m/>
    <s v="SUS"/>
    <m/>
    <m/>
    <m/>
    <m/>
  </r>
  <r>
    <s v="E13"/>
    <s v="Phd-kursus"/>
    <x v="5"/>
    <x v="17"/>
    <s v="Aalborg"/>
    <n v="2.5"/>
    <m/>
    <x v="24"/>
    <n v="126"/>
    <m/>
    <m/>
    <n v="0"/>
    <n v="0"/>
    <n v="0"/>
    <n v="0"/>
    <n v="0"/>
    <n v="0"/>
    <n v="0"/>
    <n v="0"/>
    <n v="1"/>
    <n v="42"/>
    <n v="0"/>
    <n v="0"/>
    <s v="FS"/>
    <s v="I8"/>
    <m/>
    <x v="8"/>
    <x v="38"/>
    <n v="0.33333333333333331"/>
    <n v="42"/>
    <s v="S4.7 Context Aware Systems and Management"/>
    <m/>
    <s v="SUS"/>
    <m/>
    <m/>
    <m/>
    <m/>
  </r>
  <r>
    <s v="E13"/>
    <s v="FS programleder"/>
    <x v="5"/>
    <x v="17"/>
    <s v="Aalborg"/>
    <m/>
    <m/>
    <x v="29"/>
    <n v="118"/>
    <m/>
    <m/>
    <n v="0"/>
    <n v="0"/>
    <n v="0"/>
    <n v="0"/>
    <n v="0"/>
    <n v="0"/>
    <n v="0"/>
    <n v="0"/>
    <n v="1"/>
    <n v="118"/>
    <n v="0"/>
    <n v="0"/>
    <s v="FS"/>
    <s v="I8"/>
    <m/>
    <x v="10"/>
    <x v="79"/>
    <n v="1"/>
    <n v="118"/>
    <s v="Electrical and electronic Engineering"/>
    <m/>
    <s v="SUS"/>
    <m/>
    <m/>
    <m/>
    <m/>
  </r>
  <r>
    <s v="E13"/>
    <s v="FS programleder"/>
    <x v="5"/>
    <x v="17"/>
    <s v="Aalborg "/>
    <m/>
    <m/>
    <x v="29"/>
    <n v="134"/>
    <m/>
    <m/>
    <n v="0"/>
    <n v="0"/>
    <n v="0"/>
    <n v="0"/>
    <n v="0"/>
    <n v="0"/>
    <n v="0"/>
    <n v="0"/>
    <n v="1"/>
    <n v="134"/>
    <n v="0"/>
    <n v="0"/>
    <s v="FS"/>
    <s v="I8"/>
    <m/>
    <x v="3"/>
    <x v="3"/>
    <n v="1"/>
    <n v="134"/>
    <s v="Wireless Communications"/>
    <m/>
    <s v="SUS"/>
    <m/>
    <m/>
    <m/>
    <m/>
  </r>
  <r>
    <s v="E13"/>
    <s v="FS studieleder"/>
    <x v="5"/>
    <x v="74"/>
    <s v="Aalborg"/>
    <m/>
    <m/>
    <x v="30"/>
    <n v="300"/>
    <m/>
    <m/>
    <n v="0"/>
    <n v="0"/>
    <n v="0"/>
    <n v="0"/>
    <n v="0"/>
    <n v="0"/>
    <n v="0"/>
    <n v="0"/>
    <n v="1"/>
    <n v="300"/>
    <n v="0"/>
    <n v="0"/>
    <s v="FS"/>
    <s v="I8"/>
    <m/>
    <x v="1"/>
    <x v="50"/>
    <n v="1"/>
    <n v="300"/>
    <m/>
    <m/>
    <s v="SUS"/>
    <m/>
    <m/>
    <m/>
    <m/>
  </r>
  <r>
    <s v="E13"/>
    <s v="Kursus"/>
    <x v="5"/>
    <x v="75"/>
    <s v="Aalborg"/>
    <m/>
    <m/>
    <x v="1"/>
    <n v="228"/>
    <m/>
    <m/>
    <n v="1"/>
    <n v="228"/>
    <n v="0"/>
    <n v="0"/>
    <n v="0"/>
    <n v="0"/>
    <n v="0"/>
    <n v="0"/>
    <n v="0"/>
    <n v="0"/>
    <n v="0"/>
    <n v="0"/>
    <s v="SICT"/>
    <s v="I8"/>
    <m/>
    <x v="10"/>
    <x v="54"/>
    <n v="1"/>
    <n v="228"/>
    <s v="SICT via PLAN"/>
    <m/>
    <s v="SUS"/>
    <m/>
    <s v="JA / er med i rekv fra 14.maj 2014 / mbi+hh"/>
    <m/>
    <m/>
  </r>
  <r>
    <s v="E13"/>
    <s v="Kursus"/>
    <x v="3"/>
    <x v="76"/>
    <s v="Aalborg "/>
    <n v="1"/>
    <m/>
    <x v="1"/>
    <n v="70"/>
    <s v="Forel. m/ øv."/>
    <s v="EIT-ECE5(15) AA7(5) CA7(5) NDS7(5) SPC7(5) VGIS7(5) WCS7(5) "/>
    <n v="1"/>
    <n v="70"/>
    <n v="0"/>
    <n v="0"/>
    <n v="0"/>
    <n v="0"/>
    <n v="0"/>
    <n v="0"/>
    <n v="0"/>
    <n v="0"/>
    <n v="0"/>
    <n v="0"/>
    <s v="SICT"/>
    <s v="I8"/>
    <s v="For nye studerende der ikke kender AAU-modellen"/>
    <x v="10"/>
    <x v="54"/>
    <n v="1"/>
    <n v="70"/>
    <s v="ingenhjælpelærer"/>
    <m/>
    <s v="SUS"/>
    <s v="oa"/>
    <m/>
    <m/>
    <n v="9"/>
  </r>
  <r>
    <s v="E13"/>
    <s v="Vejledning"/>
    <x v="8"/>
    <x v="31"/>
    <s v="Aalborg"/>
    <n v="10"/>
    <n v="10"/>
    <x v="4"/>
    <n v="20"/>
    <m/>
    <m/>
    <n v="1"/>
    <n v="10"/>
    <n v="0"/>
    <n v="0"/>
    <n v="0"/>
    <n v="0"/>
    <n v="0"/>
    <n v="0"/>
    <n v="0"/>
    <n v="0"/>
    <n v="0"/>
    <n v="0"/>
    <s v="SICT"/>
    <s v="I8"/>
    <s v="P1-vejl."/>
    <x v="10"/>
    <x v="54"/>
    <n v="0.5"/>
    <n v="10"/>
    <s v="Gruppe B201"/>
    <m/>
    <s v="MBI"/>
    <m/>
    <m/>
    <m/>
    <n v="11"/>
  </r>
  <r>
    <s v="E13"/>
    <s v="Kursus"/>
    <x v="3"/>
    <x v="77"/>
    <s v="Cph"/>
    <n v="5"/>
    <n v="63"/>
    <x v="1"/>
    <n v="194.4"/>
    <s v=" "/>
    <s v="BBT1, ITCOM1"/>
    <n v="0.74"/>
    <n v="133.9"/>
    <n v="0.26"/>
    <n v="60.5"/>
    <n v="0"/>
    <n v="0"/>
    <n v="0"/>
    <n v="0"/>
    <n v="0"/>
    <n v="0"/>
    <n v="0"/>
    <n v="0"/>
    <s v="SES (26%) SICT (74%)"/>
    <s v="I8"/>
    <s v=" "/>
    <x v="11"/>
    <x v="87"/>
    <n v="1"/>
    <n v="194.4"/>
    <s v=" "/>
    <m/>
    <s v="SUS"/>
    <m/>
    <s v=" "/>
    <m/>
    <m/>
  </r>
  <r>
    <s v="E13"/>
    <s v="Kursus"/>
    <x v="3"/>
    <x v="77"/>
    <s v="Cph"/>
    <n v="5"/>
    <n v="63"/>
    <x v="2"/>
    <n v="23.2"/>
    <s v=" "/>
    <s v="BBT1, ITCOM1"/>
    <n v="0.74"/>
    <n v="18.100000000000001"/>
    <n v="0.26"/>
    <n v="5.0999999999999996"/>
    <n v="0"/>
    <n v="0"/>
    <n v="0"/>
    <n v="0"/>
    <n v="0"/>
    <n v="0"/>
    <n v="0"/>
    <n v="0"/>
    <s v="SES (26%) SICT (74%)"/>
    <s v="I8"/>
    <s v=" "/>
    <x v="11"/>
    <x v="87"/>
    <n v="1"/>
    <n v="23.2"/>
    <s v=" "/>
    <m/>
    <s v="SUS"/>
    <m/>
    <s v=" "/>
    <m/>
    <m/>
  </r>
  <r>
    <s v="E13"/>
    <s v="Kursus"/>
    <x v="3"/>
    <x v="77"/>
    <s v="Cph"/>
    <n v="5"/>
    <n v="63"/>
    <x v="27"/>
    <n v="102.3"/>
    <s v=" "/>
    <s v="BBT1, ITCOM1"/>
    <n v="0.74"/>
    <n v="66.3"/>
    <n v="0.26"/>
    <n v="36"/>
    <n v="0"/>
    <n v="0"/>
    <n v="0"/>
    <n v="0"/>
    <n v="0"/>
    <n v="0"/>
    <n v="0"/>
    <n v="0"/>
    <s v="SES (26%) SICT (74%)"/>
    <s v="I8"/>
    <s v=" "/>
    <x v="11"/>
    <x v="87"/>
    <n v="1"/>
    <n v="102.3"/>
    <s v=" "/>
    <m/>
    <s v="SUS"/>
    <m/>
    <s v=" "/>
    <m/>
    <m/>
  </r>
  <r>
    <s v="E13"/>
    <s v="Administration"/>
    <x v="8"/>
    <x v="78"/>
    <s v="Cph"/>
    <m/>
    <m/>
    <x v="31"/>
    <n v="60"/>
    <m/>
    <m/>
    <n v="0"/>
    <n v="0"/>
    <n v="0"/>
    <n v="0"/>
    <n v="0"/>
    <n v="0"/>
    <n v="0"/>
    <n v="0"/>
    <n v="0"/>
    <n v="0"/>
    <n v="1"/>
    <n v="60"/>
    <s v="1.studieår (basis)"/>
    <s v="I8"/>
    <s v="Fra Egon Mosby"/>
    <x v="11"/>
    <x v="37"/>
    <n v="1"/>
    <n v="60"/>
    <m/>
    <m/>
    <s v="SUS"/>
    <s v=" "/>
    <s v="ja"/>
    <m/>
    <s v="mangler"/>
  </r>
  <r>
    <s v="E13"/>
    <s v="Phd-kursus"/>
    <x v="5"/>
    <x v="17"/>
    <s v="Aalborg"/>
    <n v="2"/>
    <m/>
    <x v="24"/>
    <n v="51"/>
    <m/>
    <m/>
    <n v="0"/>
    <n v="0"/>
    <n v="0"/>
    <n v="0"/>
    <n v="0"/>
    <n v="0"/>
    <n v="0"/>
    <n v="0"/>
    <n v="1"/>
    <n v="51"/>
    <n v="0"/>
    <n v="0"/>
    <s v="FS"/>
    <s v="I8"/>
    <m/>
    <x v="10"/>
    <x v="54"/>
    <n v="1"/>
    <n v="51"/>
    <s v="G3.8 PBL in Engineering and Science – Development of Supervisor Skills/deles med Mona/plan"/>
    <m/>
    <s v="SUS"/>
    <m/>
    <m/>
    <m/>
    <m/>
  </r>
  <r>
    <s v="E13"/>
    <s v="Semesterkoordinator"/>
    <x v="3"/>
    <x v="8"/>
    <s v="Aalborg "/>
    <n v="5"/>
    <m/>
    <x v="21"/>
    <n v="40"/>
    <n v="40"/>
    <m/>
    <n v="1"/>
    <n v="40"/>
    <n v="0"/>
    <n v="0"/>
    <n v="0"/>
    <n v="0"/>
    <n v="0"/>
    <n v="0"/>
    <n v="0"/>
    <n v="0"/>
    <n v="0"/>
    <n v="0"/>
    <s v="SICT"/>
    <s v="I8"/>
    <m/>
    <x v="10"/>
    <x v="33"/>
    <n v="1"/>
    <n v="40"/>
    <m/>
    <m/>
    <s v="SUS"/>
    <m/>
    <m/>
    <m/>
    <n v="13"/>
  </r>
  <r>
    <s v="E13"/>
    <s v="Semesterkoordinator"/>
    <x v="3"/>
    <x v="8"/>
    <s v="Aalborg "/>
    <n v="5"/>
    <m/>
    <x v="22"/>
    <n v="40"/>
    <m/>
    <m/>
    <n v="1"/>
    <n v="40"/>
    <n v="0"/>
    <n v="0"/>
    <n v="0"/>
    <n v="0"/>
    <n v="0"/>
    <n v="0"/>
    <n v="0"/>
    <n v="0"/>
    <n v="0"/>
    <n v="0"/>
    <s v="SICT"/>
    <s v="I8"/>
    <m/>
    <x v="8"/>
    <x v="36"/>
    <n v="1"/>
    <n v="40"/>
    <m/>
    <m/>
    <s v="SUS"/>
    <m/>
    <m/>
    <m/>
    <n v="13"/>
  </r>
  <r>
    <s v="E13"/>
    <s v="Kursus"/>
    <x v="1"/>
    <x v="79"/>
    <s v="Aalborg "/>
    <n v="1"/>
    <m/>
    <x v="1"/>
    <n v="50"/>
    <s v="Forel. u/ øv."/>
    <s v="VGIS7(10) NDS7(10) CA7(20) AA7(5) SPC7(15) WCS7(8) MED7(25) "/>
    <n v="1"/>
    <n v="50"/>
    <n v="0"/>
    <n v="0"/>
    <n v="0"/>
    <n v="0"/>
    <n v="0"/>
    <n v="0"/>
    <n v="0"/>
    <n v="0"/>
    <n v="0"/>
    <n v="0"/>
    <s v="SICT"/>
    <s v="I8"/>
    <s v="Til understøttelse af projektarbejde (ikke særskilt eksamen)"/>
    <x v="10"/>
    <x v="39"/>
    <n v="1"/>
    <n v="50"/>
    <m/>
    <m/>
    <s v="SUS"/>
    <s v="oa"/>
    <m/>
    <m/>
    <n v="7"/>
  </r>
  <r>
    <s v="E13"/>
    <s v="Semesterkoordinator"/>
    <x v="1"/>
    <x v="8"/>
    <s v="Aalborg "/>
    <n v="1"/>
    <m/>
    <x v="32"/>
    <n v="40"/>
    <m/>
    <m/>
    <n v="1"/>
    <n v="40"/>
    <n v="0"/>
    <n v="0"/>
    <n v="0"/>
    <n v="0"/>
    <n v="0"/>
    <n v="0"/>
    <n v="0"/>
    <n v="0"/>
    <n v="0"/>
    <n v="0"/>
    <s v="SICT"/>
    <s v="I8"/>
    <m/>
    <x v="10"/>
    <x v="35"/>
    <n v="1"/>
    <n v="40"/>
    <m/>
    <m/>
    <s v="SUS"/>
    <m/>
    <m/>
    <m/>
    <n v="13"/>
  </r>
  <r>
    <s v="E13"/>
    <s v="Semesterkoordinator"/>
    <x v="1"/>
    <x v="8"/>
    <s v="Aalborg "/>
    <n v="1"/>
    <m/>
    <x v="33"/>
    <n v="40"/>
    <m/>
    <m/>
    <n v="1"/>
    <n v="40"/>
    <n v="0"/>
    <n v="0"/>
    <n v="0"/>
    <n v="0"/>
    <n v="0"/>
    <n v="0"/>
    <n v="0"/>
    <n v="0"/>
    <n v="0"/>
    <n v="0"/>
    <s v="SICT"/>
    <s v="I8"/>
    <m/>
    <x v="8"/>
    <x v="36"/>
    <n v="1"/>
    <n v="40"/>
    <m/>
    <m/>
    <s v="SUS"/>
    <m/>
    <m/>
    <m/>
    <n v="13"/>
  </r>
  <r>
    <s v="E13"/>
    <s v="Kursus"/>
    <x v="2"/>
    <x v="80"/>
    <s v="Aalborg "/>
    <n v="5"/>
    <m/>
    <x v="1"/>
    <m/>
    <m/>
    <s v="VGIS9(9) AA9(3) "/>
    <n v="1"/>
    <n v="0"/>
    <n v="0"/>
    <n v="0"/>
    <n v="0"/>
    <n v="0"/>
    <n v="0"/>
    <n v="0"/>
    <n v="0"/>
    <n v="0"/>
    <n v="0"/>
    <n v="0"/>
    <s v="SICT"/>
    <s v="I8"/>
    <s v="Valgfag for AA9"/>
    <x v="0"/>
    <x v="0"/>
    <n v="0.5"/>
    <n v="0"/>
    <s v="Kursus kørte ikke E13"/>
    <m/>
    <s v="SUS"/>
    <s v="oa"/>
    <m/>
    <m/>
    <n v="8"/>
  </r>
  <r>
    <s v="E13"/>
    <s v="Kursus"/>
    <x v="2"/>
    <x v="80"/>
    <s v="Aalborg "/>
    <n v="5"/>
    <m/>
    <x v="2"/>
    <m/>
    <m/>
    <s v="VGIS9(9) AA9(3) "/>
    <n v="1"/>
    <n v="0"/>
    <n v="0"/>
    <n v="0"/>
    <n v="0"/>
    <n v="0"/>
    <n v="0"/>
    <n v="0"/>
    <n v="0"/>
    <n v="0"/>
    <n v="0"/>
    <n v="0"/>
    <s v="SICT"/>
    <s v="I8"/>
    <m/>
    <x v="0"/>
    <x v="0"/>
    <n v="0.5"/>
    <n v="0"/>
    <s v="Kursus kørte ikke E13"/>
    <m/>
    <s v="SUS"/>
    <s v="oa"/>
    <m/>
    <m/>
    <n v="8"/>
  </r>
  <r>
    <s v="E13"/>
    <s v="Kursus"/>
    <x v="2"/>
    <x v="80"/>
    <s v="Aalborg "/>
    <n v="5"/>
    <m/>
    <x v="5"/>
    <m/>
    <m/>
    <s v="VGIS9(9) AA9(3) "/>
    <n v="1"/>
    <n v="0"/>
    <n v="0"/>
    <n v="0"/>
    <n v="0"/>
    <n v="0"/>
    <n v="0"/>
    <n v="0"/>
    <n v="0"/>
    <n v="0"/>
    <n v="0"/>
    <n v="0"/>
    <s v="SICT"/>
    <s v="I8"/>
    <m/>
    <x v="0"/>
    <x v="0"/>
    <n v="1"/>
    <n v="0"/>
    <s v="Kursus kørte ikke E13"/>
    <m/>
    <s v="SUS"/>
    <s v="oa"/>
    <m/>
    <m/>
    <n v="8"/>
  </r>
  <r>
    <s v="E13"/>
    <s v="Semesterkoordinator"/>
    <x v="2"/>
    <x v="8"/>
    <s v="Aalborg "/>
    <n v="3"/>
    <m/>
    <x v="32"/>
    <n v="40"/>
    <m/>
    <m/>
    <n v="1"/>
    <n v="40"/>
    <n v="0"/>
    <n v="0"/>
    <n v="0"/>
    <n v="0"/>
    <n v="0"/>
    <n v="0"/>
    <n v="0"/>
    <n v="0"/>
    <n v="0"/>
    <n v="0"/>
    <s v="SICT"/>
    <s v="I8"/>
    <m/>
    <x v="10"/>
    <x v="35"/>
    <n v="1"/>
    <n v="40"/>
    <m/>
    <m/>
    <s v="SUS"/>
    <s v="oa"/>
    <m/>
    <m/>
    <n v="14"/>
  </r>
  <r>
    <s v="E13"/>
    <s v="Semesterkoordinator"/>
    <x v="2"/>
    <x v="8"/>
    <s v="Aalborg "/>
    <n v="3"/>
    <m/>
    <x v="33"/>
    <n v="40"/>
    <m/>
    <m/>
    <n v="1"/>
    <n v="40"/>
    <n v="0"/>
    <n v="0"/>
    <n v="0"/>
    <n v="0"/>
    <n v="0"/>
    <n v="0"/>
    <n v="0"/>
    <n v="0"/>
    <n v="0"/>
    <n v="0"/>
    <s v="SICT"/>
    <s v="I8"/>
    <m/>
    <x v="8"/>
    <x v="36"/>
    <n v="1"/>
    <n v="40"/>
    <m/>
    <m/>
    <s v="SUS"/>
    <s v="oa"/>
    <m/>
    <m/>
    <n v="14"/>
  </r>
  <r>
    <s v="E13"/>
    <s v="Vejledning"/>
    <x v="1"/>
    <x v="81"/>
    <s v="Aalborg"/>
    <n v="15"/>
    <m/>
    <x v="3"/>
    <m/>
    <m/>
    <m/>
    <n v="1"/>
    <n v="0"/>
    <n v="0"/>
    <n v="0"/>
    <n v="0"/>
    <n v="0"/>
    <n v="0"/>
    <n v="0"/>
    <n v="0"/>
    <n v="0"/>
    <n v="0"/>
    <n v="0"/>
    <s v="SICT"/>
    <s v="I8"/>
    <m/>
    <x v="7"/>
    <x v="88"/>
    <n v="0"/>
    <n v="0"/>
    <s v="Ingen studerende. Semestret kørte ikke."/>
    <m/>
    <s v="SUS"/>
    <s v="oa"/>
    <m/>
    <m/>
    <s v="udgår"/>
  </r>
  <r>
    <s v="E13"/>
    <s v="Vejledning"/>
    <x v="1"/>
    <x v="81"/>
    <s v="Aalborg"/>
    <n v="15"/>
    <m/>
    <x v="4"/>
    <m/>
    <m/>
    <m/>
    <n v="1"/>
    <n v="0"/>
    <n v="0"/>
    <n v="0"/>
    <n v="0"/>
    <n v="0"/>
    <n v="0"/>
    <n v="0"/>
    <n v="0"/>
    <n v="0"/>
    <n v="0"/>
    <n v="0"/>
    <s v="SICT"/>
    <s v="I8"/>
    <m/>
    <x v="7"/>
    <x v="88"/>
    <n v="0"/>
    <n v="0"/>
    <s v="Ingen studerende. Semestret kørte ikke."/>
    <m/>
    <s v="SUS"/>
    <s v="oa"/>
    <m/>
    <m/>
    <s v="udgår"/>
  </r>
  <r>
    <s v="E13"/>
    <s v="Kursus"/>
    <x v="3"/>
    <x v="58"/>
    <s v="Aalborg"/>
    <n v="5"/>
    <n v="53"/>
    <x v="2"/>
    <n v="17.664899999999999"/>
    <m/>
    <s v="EIT5(33) "/>
    <n v="1"/>
    <n v="5.8882999999999992"/>
    <n v="0"/>
    <n v="0"/>
    <n v="0"/>
    <n v="0"/>
    <n v="0"/>
    <n v="0"/>
    <n v="0"/>
    <n v="0"/>
    <n v="0"/>
    <n v="0"/>
    <s v="SICT"/>
    <s v="I8"/>
    <m/>
    <x v="10"/>
    <x v="52"/>
    <n v="0.33333333333333331"/>
    <n v="5.8882999999999992"/>
    <m/>
    <s v="INKL. RE-EXAM"/>
    <s v="SUS"/>
    <s v="oa"/>
    <s v="RE-EXAM"/>
    <m/>
    <n v="2"/>
  </r>
  <r>
    <s v="E13"/>
    <s v="Kursus"/>
    <x v="3"/>
    <x v="82"/>
    <s v="Aalborg"/>
    <n v="5"/>
    <n v="16"/>
    <x v="1"/>
    <n v="174"/>
    <m/>
    <s v="ITC5(10) "/>
    <n v="1"/>
    <n v="87"/>
    <n v="0"/>
    <n v="0"/>
    <n v="0"/>
    <n v="0"/>
    <n v="0"/>
    <n v="0"/>
    <n v="0"/>
    <n v="0"/>
    <n v="0"/>
    <n v="0"/>
    <s v="SICT"/>
    <s v="I8"/>
    <m/>
    <x v="10"/>
    <x v="59"/>
    <n v="0.5"/>
    <n v="87"/>
    <m/>
    <m/>
    <s v="SUS"/>
    <s v="oa"/>
    <m/>
    <m/>
    <n v="2"/>
  </r>
  <r>
    <s v="E13"/>
    <s v="Kursus"/>
    <x v="3"/>
    <x v="82"/>
    <s v="Aalborg "/>
    <n v="5"/>
    <n v="16"/>
    <x v="1"/>
    <n v="174"/>
    <m/>
    <s v="ITC5(10) "/>
    <n v="1"/>
    <n v="87"/>
    <n v="0"/>
    <n v="0"/>
    <n v="0"/>
    <n v="0"/>
    <n v="0"/>
    <n v="0"/>
    <n v="0"/>
    <n v="0"/>
    <n v="0"/>
    <n v="0"/>
    <s v="SICT"/>
    <s v="I8"/>
    <m/>
    <x v="10"/>
    <x v="39"/>
    <n v="0.5"/>
    <n v="87"/>
    <m/>
    <m/>
    <s v="SUS"/>
    <s v="oa"/>
    <m/>
    <m/>
    <n v="2"/>
  </r>
  <r>
    <s v="E13"/>
    <s v="Vejledning"/>
    <x v="1"/>
    <x v="83"/>
    <s v="Aalborg"/>
    <n v="15"/>
    <n v="21"/>
    <x v="4"/>
    <n v="42"/>
    <m/>
    <m/>
    <n v="1"/>
    <n v="12.6"/>
    <n v="0"/>
    <n v="0"/>
    <n v="0"/>
    <n v="0"/>
    <n v="0"/>
    <n v="0"/>
    <n v="0"/>
    <n v="0"/>
    <n v="0"/>
    <n v="0"/>
    <s v="SICT"/>
    <s v="I8"/>
    <m/>
    <x v="10"/>
    <x v="57"/>
    <n v="0.3"/>
    <n v="12.6"/>
    <m/>
    <m/>
    <s v="SUS"/>
    <m/>
    <m/>
    <m/>
    <n v="12"/>
  </r>
  <r>
    <s v="E13"/>
    <s v="Vejledning"/>
    <x v="1"/>
    <x v="83"/>
    <s v="Aalborg"/>
    <n v="15"/>
    <n v="21"/>
    <x v="4"/>
    <n v="42"/>
    <m/>
    <m/>
    <n v="1"/>
    <n v="12.6"/>
    <n v="0"/>
    <n v="0"/>
    <n v="0"/>
    <n v="0"/>
    <n v="0"/>
    <n v="0"/>
    <n v="0"/>
    <n v="0"/>
    <n v="0"/>
    <n v="0"/>
    <s v="SICT"/>
    <s v="I8"/>
    <m/>
    <x v="10"/>
    <x v="59"/>
    <n v="0.3"/>
    <n v="12.6"/>
    <m/>
    <m/>
    <s v="SUS"/>
    <m/>
    <m/>
    <m/>
    <n v="12"/>
  </r>
  <r>
    <s v="E13"/>
    <s v="Vejledning"/>
    <x v="1"/>
    <x v="83"/>
    <s v="Aalborg"/>
    <n v="15"/>
    <n v="21"/>
    <x v="4"/>
    <n v="42"/>
    <m/>
    <m/>
    <n v="1"/>
    <n v="8.4"/>
    <n v="0"/>
    <n v="0"/>
    <n v="0"/>
    <n v="0"/>
    <n v="0"/>
    <n v="0"/>
    <n v="0"/>
    <n v="0"/>
    <n v="0"/>
    <n v="0"/>
    <s v="SICT"/>
    <s v="I8"/>
    <m/>
    <x v="10"/>
    <x v="66"/>
    <n v="0.2"/>
    <n v="8.4"/>
    <m/>
    <m/>
    <s v="SUS"/>
    <m/>
    <m/>
    <m/>
    <n v="12"/>
  </r>
  <r>
    <s v="E13"/>
    <s v="Vejledning"/>
    <x v="1"/>
    <x v="83"/>
    <s v="Aalborg"/>
    <n v="15"/>
    <n v="21"/>
    <x v="4"/>
    <n v="42"/>
    <m/>
    <m/>
    <n v="1"/>
    <n v="8.4"/>
    <n v="0"/>
    <n v="0"/>
    <n v="0"/>
    <n v="0"/>
    <n v="0"/>
    <n v="0"/>
    <n v="0"/>
    <n v="0"/>
    <n v="0"/>
    <n v="0"/>
    <s v="SICT"/>
    <s v="I8"/>
    <m/>
    <x v="10"/>
    <x v="48"/>
    <n v="0.2"/>
    <n v="8.4"/>
    <m/>
    <m/>
    <s v="SUS"/>
    <m/>
    <m/>
    <m/>
    <n v="12"/>
  </r>
  <r>
    <s v="E13"/>
    <s v="Vejledning"/>
    <x v="1"/>
    <x v="84"/>
    <s v="Aalborg"/>
    <n v="15"/>
    <n v="10"/>
    <x v="4"/>
    <n v="20"/>
    <m/>
    <m/>
    <n v="1"/>
    <n v="12"/>
    <n v="0"/>
    <n v="0"/>
    <n v="0"/>
    <n v="0"/>
    <n v="0"/>
    <n v="0"/>
    <n v="0"/>
    <n v="0"/>
    <n v="0"/>
    <n v="0"/>
    <s v="SICT"/>
    <s v="I8"/>
    <m/>
    <x v="8"/>
    <x v="85"/>
    <n v="0.6"/>
    <n v="12"/>
    <s v="OA: ændret til 2 timer per stud."/>
    <m/>
    <s v="SUS"/>
    <s v="oa"/>
    <m/>
    <m/>
    <n v="12"/>
  </r>
  <r>
    <s v="E13"/>
    <s v="Vejledning"/>
    <x v="1"/>
    <x v="84"/>
    <s v="Aalborg"/>
    <n v="15"/>
    <n v="10"/>
    <x v="4"/>
    <n v="20"/>
    <m/>
    <m/>
    <n v="1"/>
    <n v="8"/>
    <n v="0"/>
    <n v="0"/>
    <n v="0"/>
    <n v="0"/>
    <n v="0"/>
    <n v="0"/>
    <n v="0"/>
    <n v="0"/>
    <n v="0"/>
    <n v="0"/>
    <s v="SICT"/>
    <s v="I8"/>
    <m/>
    <x v="10"/>
    <x v="67"/>
    <n v="0.4"/>
    <n v="8"/>
    <s v="OA: ændret til 2 timer per stud."/>
    <m/>
    <s v="SUS"/>
    <s v="oa"/>
    <m/>
    <m/>
    <n v="12"/>
  </r>
  <r>
    <s v="E13"/>
    <s v="Vejledning"/>
    <x v="2"/>
    <x v="28"/>
    <s v="Aalborg"/>
    <n v="15"/>
    <n v="18"/>
    <x v="4"/>
    <n v="36"/>
    <m/>
    <m/>
    <n v="1"/>
    <n v="36"/>
    <n v="0"/>
    <n v="0"/>
    <n v="0"/>
    <n v="0"/>
    <n v="0"/>
    <n v="0"/>
    <n v="0"/>
    <n v="0"/>
    <n v="0"/>
    <n v="0"/>
    <s v="SICT"/>
    <s v="I8"/>
    <m/>
    <x v="10"/>
    <x v="0"/>
    <n v="1"/>
    <n v="36"/>
    <s v="Til deling"/>
    <m/>
    <s v="SUS"/>
    <m/>
    <m/>
    <m/>
    <n v="12"/>
  </r>
  <r>
    <s v="E13"/>
    <s v="Vejledning"/>
    <x v="2"/>
    <x v="85"/>
    <s v="Aalborg"/>
    <n v="20"/>
    <n v="10"/>
    <x v="4"/>
    <n v="20"/>
    <m/>
    <m/>
    <n v="1"/>
    <n v="10"/>
    <n v="0"/>
    <n v="0"/>
    <n v="0"/>
    <n v="0"/>
    <n v="0"/>
    <n v="0"/>
    <n v="0"/>
    <n v="0"/>
    <n v="0"/>
    <n v="0"/>
    <s v="SICT"/>
    <s v="I8"/>
    <m/>
    <x v="10"/>
    <x v="66"/>
    <n v="0.5"/>
    <n v="10"/>
    <s v="OA: antager af share skal være 0,5 - og ikke 0,4.c- OK"/>
    <m/>
    <s v="SUS"/>
    <m/>
    <m/>
    <m/>
    <n v="12"/>
  </r>
  <r>
    <s v="E13"/>
    <s v="Vejledning"/>
    <x v="2"/>
    <x v="85"/>
    <s v="Aalborg"/>
    <n v="20"/>
    <n v="10"/>
    <x v="4"/>
    <n v="20"/>
    <m/>
    <m/>
    <n v="1"/>
    <n v="6"/>
    <n v="0"/>
    <n v="0"/>
    <n v="0"/>
    <n v="0"/>
    <n v="0"/>
    <n v="0"/>
    <n v="0"/>
    <n v="0"/>
    <n v="0"/>
    <n v="0"/>
    <s v="SICT"/>
    <s v="I8"/>
    <m/>
    <x v="8"/>
    <x v="38"/>
    <n v="0.3"/>
    <n v="6"/>
    <m/>
    <m/>
    <s v="SUS"/>
    <m/>
    <m/>
    <m/>
    <n v="12"/>
  </r>
  <r>
    <s v="E13"/>
    <s v="Phd-kursus"/>
    <x v="5"/>
    <x v="17"/>
    <s v="Cph"/>
    <n v="2"/>
    <m/>
    <x v="24"/>
    <n v="100"/>
    <m/>
    <m/>
    <n v="0"/>
    <n v="0"/>
    <n v="0"/>
    <n v="0"/>
    <n v="0"/>
    <n v="0"/>
    <n v="0"/>
    <n v="0"/>
    <n v="1"/>
    <n v="97"/>
    <n v="0"/>
    <n v="0"/>
    <s v="FS"/>
    <s v="I8"/>
    <m/>
    <x v="11"/>
    <x v="89"/>
    <n v="1"/>
    <n v="97"/>
    <s v="S5.17 Diffusion and Adoption of Technology Innovations, CPH"/>
    <m/>
    <s v="SUS"/>
    <s v="OA, se 28.03.2014/KRJ"/>
    <m/>
    <m/>
    <m/>
  </r>
  <r>
    <s v="E13"/>
    <s v="Vejledning"/>
    <x v="3"/>
    <x v="86"/>
    <s v="Aalborg"/>
    <n v="15"/>
    <n v="16"/>
    <x v="3"/>
    <n v="240"/>
    <m/>
    <m/>
    <n v="1"/>
    <n v="45"/>
    <n v="0"/>
    <n v="0"/>
    <n v="0"/>
    <n v="0"/>
    <n v="0"/>
    <n v="0"/>
    <n v="0"/>
    <n v="0"/>
    <n v="0"/>
    <n v="0"/>
    <s v="SICT"/>
    <s v="I8"/>
    <m/>
    <x v="8"/>
    <x v="36"/>
    <n v="0.1875"/>
    <n v="45"/>
    <m/>
    <m/>
    <s v="SUS"/>
    <s v="oa"/>
    <m/>
    <m/>
    <n v="10"/>
  </r>
  <r>
    <s v="E13"/>
    <s v="Vejledning"/>
    <x v="3"/>
    <x v="86"/>
    <s v="Aalborg"/>
    <n v="15"/>
    <n v="16"/>
    <x v="3"/>
    <n v="240"/>
    <m/>
    <m/>
    <n v="1"/>
    <n v="45"/>
    <n v="0"/>
    <n v="0"/>
    <n v="0"/>
    <n v="0"/>
    <n v="0"/>
    <n v="0"/>
    <n v="0"/>
    <n v="0"/>
    <n v="0"/>
    <n v="0"/>
    <s v="SICT"/>
    <s v="I8"/>
    <m/>
    <x v="10"/>
    <x v="57"/>
    <n v="0.1875"/>
    <n v="45"/>
    <m/>
    <m/>
    <s v="SUS"/>
    <s v="oa"/>
    <m/>
    <m/>
    <n v="10"/>
  </r>
  <r>
    <s v="E13"/>
    <s v="Vejledning"/>
    <x v="3"/>
    <x v="86"/>
    <s v="Aalborg"/>
    <n v="15"/>
    <n v="16"/>
    <x v="3"/>
    <n v="240"/>
    <m/>
    <m/>
    <n v="1"/>
    <n v="90"/>
    <n v="0"/>
    <n v="0"/>
    <n v="0"/>
    <n v="0"/>
    <n v="0"/>
    <n v="0"/>
    <n v="0"/>
    <n v="0"/>
    <n v="0"/>
    <n v="0"/>
    <s v="SICT"/>
    <s v="I8"/>
    <m/>
    <x v="8"/>
    <x v="38"/>
    <n v="0.375"/>
    <n v="90"/>
    <m/>
    <m/>
    <s v="SUS"/>
    <s v="oa"/>
    <m/>
    <m/>
    <n v="10"/>
  </r>
  <r>
    <s v="E13"/>
    <s v="Vejledning"/>
    <x v="3"/>
    <x v="86"/>
    <s v="Aalborg"/>
    <n v="15"/>
    <n v="16"/>
    <x v="3"/>
    <n v="240"/>
    <m/>
    <m/>
    <n v="1"/>
    <n v="30"/>
    <n v="0"/>
    <n v="0"/>
    <n v="0"/>
    <n v="0"/>
    <n v="0"/>
    <n v="0"/>
    <n v="0"/>
    <n v="0"/>
    <n v="0"/>
    <n v="0"/>
    <s v="SICT"/>
    <s v="I8"/>
    <m/>
    <x v="10"/>
    <x v="66"/>
    <n v="0.125"/>
    <n v="30"/>
    <m/>
    <m/>
    <s v="SUS"/>
    <s v="oa"/>
    <m/>
    <m/>
    <n v="10"/>
  </r>
  <r>
    <s v="E13"/>
    <s v="Vejledning"/>
    <x v="3"/>
    <x v="86"/>
    <s v="Aalborg"/>
    <n v="15"/>
    <n v="16"/>
    <x v="3"/>
    <n v="240"/>
    <m/>
    <m/>
    <n v="1"/>
    <n v="30"/>
    <n v="0"/>
    <n v="0"/>
    <n v="0"/>
    <n v="0"/>
    <n v="0"/>
    <n v="0"/>
    <n v="0"/>
    <n v="0"/>
    <n v="0"/>
    <n v="0"/>
    <s v="SICT"/>
    <s v="I8"/>
    <m/>
    <x v="8"/>
    <x v="90"/>
    <n v="0.125"/>
    <n v="30"/>
    <m/>
    <m/>
    <s v="SUS"/>
    <s v="oa"/>
    <m/>
    <m/>
    <n v="10"/>
  </r>
  <r>
    <s v="E13"/>
    <s v="Vejledning"/>
    <x v="1"/>
    <x v="87"/>
    <s v="Aalborg"/>
    <n v="15"/>
    <n v="21"/>
    <x v="3"/>
    <n v="315"/>
    <m/>
    <m/>
    <n v="1"/>
    <n v="110.61225"/>
    <n v="0"/>
    <n v="0"/>
    <n v="0"/>
    <n v="0"/>
    <n v="0"/>
    <n v="0"/>
    <n v="0"/>
    <n v="0"/>
    <n v="0"/>
    <n v="0"/>
    <s v="SICT"/>
    <s v="I8"/>
    <m/>
    <x v="10"/>
    <x v="67"/>
    <n v="0.35115000000000002"/>
    <n v="110.61225"/>
    <m/>
    <m/>
    <s v="SUS"/>
    <m/>
    <m/>
    <m/>
    <n v="11"/>
  </r>
  <r>
    <s v="E13"/>
    <s v="Vejledning"/>
    <x v="1"/>
    <x v="87"/>
    <s v="Aalborg"/>
    <n v="15"/>
    <n v="21"/>
    <x v="3"/>
    <n v="315"/>
    <m/>
    <m/>
    <n v="1"/>
    <n v="36.870750000000001"/>
    <n v="0"/>
    <n v="0"/>
    <n v="0"/>
    <n v="0"/>
    <n v="0"/>
    <n v="0"/>
    <n v="0"/>
    <n v="0"/>
    <n v="0"/>
    <n v="0"/>
    <s v="SICT"/>
    <s v="I8"/>
    <m/>
    <x v="10"/>
    <x v="52"/>
    <n v="0.11705"/>
    <n v="36.870750000000001"/>
    <m/>
    <m/>
    <s v="SUS"/>
    <m/>
    <m/>
    <m/>
    <n v="11"/>
  </r>
  <r>
    <s v="E13"/>
    <s v="Vejledning"/>
    <x v="1"/>
    <x v="87"/>
    <s v="Aalborg"/>
    <n v="15"/>
    <n v="21"/>
    <x v="3"/>
    <n v="315"/>
    <m/>
    <m/>
    <n v="1"/>
    <n v="73.741500000000002"/>
    <n v="0"/>
    <n v="0"/>
    <n v="0"/>
    <n v="0"/>
    <n v="0"/>
    <n v="0"/>
    <n v="0"/>
    <n v="0"/>
    <n v="0"/>
    <n v="0"/>
    <s v="SICT"/>
    <s v="I8"/>
    <m/>
    <x v="10"/>
    <x v="57"/>
    <n v="0.2341"/>
    <n v="73.741500000000002"/>
    <m/>
    <m/>
    <s v="SUS"/>
    <m/>
    <m/>
    <m/>
    <n v="11"/>
  </r>
  <r>
    <s v="E13"/>
    <s v="Vejledning"/>
    <x v="1"/>
    <x v="87"/>
    <s v="Aalborg"/>
    <n v="15"/>
    <n v="21"/>
    <x v="3"/>
    <n v="315"/>
    <m/>
    <m/>
    <n v="1"/>
    <n v="73.741500000000002"/>
    <n v="0"/>
    <n v="0"/>
    <n v="0"/>
    <n v="0"/>
    <n v="0"/>
    <n v="0"/>
    <n v="0"/>
    <n v="0"/>
    <n v="0"/>
    <n v="0"/>
    <s v="SICT"/>
    <s v="I8"/>
    <m/>
    <x v="10"/>
    <x v="66"/>
    <n v="0.2341"/>
    <n v="73.741500000000002"/>
    <m/>
    <m/>
    <s v="SUS"/>
    <m/>
    <m/>
    <m/>
    <n v="11"/>
  </r>
  <r>
    <s v="E13"/>
    <s v="Vejledning"/>
    <x v="1"/>
    <x v="87"/>
    <s v="Aalborg"/>
    <n v="15"/>
    <n v="21"/>
    <x v="3"/>
    <n v="315"/>
    <m/>
    <m/>
    <n v="1"/>
    <n v="20.002500000000001"/>
    <n v="0"/>
    <n v="0"/>
    <n v="0"/>
    <n v="0"/>
    <n v="0"/>
    <n v="0"/>
    <n v="0"/>
    <n v="0"/>
    <n v="0"/>
    <n v="0"/>
    <s v="SICT"/>
    <s v="I8"/>
    <m/>
    <x v="10"/>
    <x v="35"/>
    <n v="6.3500000000000001E-2"/>
    <n v="20.002500000000001"/>
    <m/>
    <s v="Gruppe gik i opløsning …. 20 timer som kompesantion"/>
    <s v="SUS"/>
    <m/>
    <m/>
    <m/>
    <n v="11"/>
  </r>
  <r>
    <s v="E13"/>
    <s v="Vejledning"/>
    <x v="2"/>
    <x v="85"/>
    <s v="Aalborg"/>
    <n v="20"/>
    <n v="10"/>
    <x v="4"/>
    <n v="20"/>
    <m/>
    <m/>
    <n v="1"/>
    <n v="4"/>
    <n v="0"/>
    <n v="0"/>
    <n v="0"/>
    <n v="0"/>
    <n v="0"/>
    <n v="0"/>
    <n v="0"/>
    <n v="0"/>
    <n v="0"/>
    <n v="0"/>
    <s v="SICT"/>
    <s v="I8"/>
    <m/>
    <x v="8"/>
    <x v="36"/>
    <n v="0.2"/>
    <n v="4"/>
    <m/>
    <m/>
    <s v="SUS"/>
    <m/>
    <m/>
    <m/>
    <n v="12"/>
  </r>
  <r>
    <s v="E13"/>
    <s v="Vejledning"/>
    <x v="2"/>
    <x v="85"/>
    <s v="Aalborg "/>
    <n v="20"/>
    <n v="10"/>
    <x v="3"/>
    <n v="200"/>
    <m/>
    <m/>
    <n v="1"/>
    <n v="20"/>
    <n v="0"/>
    <n v="0"/>
    <n v="0"/>
    <n v="0"/>
    <n v="0"/>
    <n v="0"/>
    <n v="0"/>
    <n v="0"/>
    <n v="0"/>
    <n v="0"/>
    <s v="SICT"/>
    <s v="I8"/>
    <m/>
    <x v="8"/>
    <x v="36"/>
    <n v="0.1"/>
    <n v="20"/>
    <m/>
    <m/>
    <s v="SUS"/>
    <m/>
    <m/>
    <m/>
    <n v="11"/>
  </r>
  <r>
    <s v="E13"/>
    <s v="Vejledning"/>
    <x v="2"/>
    <x v="85"/>
    <s v="Aalborg "/>
    <n v="20"/>
    <n v="10"/>
    <x v="3"/>
    <n v="200"/>
    <m/>
    <m/>
    <n v="1"/>
    <n v="20"/>
    <n v="0"/>
    <n v="0"/>
    <n v="0"/>
    <n v="0"/>
    <n v="0"/>
    <n v="0"/>
    <n v="0"/>
    <n v="0"/>
    <n v="0"/>
    <n v="0"/>
    <s v="SICT"/>
    <s v="I8"/>
    <m/>
    <x v="8"/>
    <x v="91"/>
    <n v="0.1"/>
    <n v="20"/>
    <m/>
    <m/>
    <s v="SUS"/>
    <m/>
    <m/>
    <m/>
    <n v="11"/>
  </r>
  <r>
    <s v="E13"/>
    <s v="Vejledning"/>
    <x v="2"/>
    <x v="85"/>
    <s v="Aalborg "/>
    <n v="20"/>
    <n v="10"/>
    <x v="3"/>
    <n v="200"/>
    <m/>
    <m/>
    <n v="1"/>
    <n v="20"/>
    <n v="0"/>
    <n v="0"/>
    <n v="0"/>
    <n v="0"/>
    <n v="0"/>
    <n v="0"/>
    <n v="0"/>
    <n v="0"/>
    <n v="0"/>
    <n v="0"/>
    <s v="SICT"/>
    <s v="I8"/>
    <m/>
    <x v="8"/>
    <x v="85"/>
    <n v="0.1"/>
    <n v="20"/>
    <m/>
    <m/>
    <s v="SUS"/>
    <m/>
    <m/>
    <m/>
    <n v="11"/>
  </r>
  <r>
    <s v="E13"/>
    <s v="Vejledning"/>
    <x v="2"/>
    <x v="85"/>
    <s v="Aalborg "/>
    <n v="20"/>
    <n v="10"/>
    <x v="3"/>
    <n v="200"/>
    <m/>
    <m/>
    <n v="1"/>
    <n v="20"/>
    <n v="0"/>
    <n v="0"/>
    <n v="0"/>
    <n v="0"/>
    <n v="0"/>
    <n v="0"/>
    <n v="0"/>
    <n v="0"/>
    <n v="0"/>
    <n v="0"/>
    <s v="SICT"/>
    <s v="I8"/>
    <m/>
    <x v="8"/>
    <x v="38"/>
    <n v="0.1"/>
    <n v="20"/>
    <m/>
    <m/>
    <s v="SUS"/>
    <m/>
    <m/>
    <m/>
    <n v="11"/>
  </r>
  <r>
    <s v="E13"/>
    <s v="Vejledning"/>
    <x v="2"/>
    <x v="85"/>
    <s v="Aalborg "/>
    <n v="20"/>
    <n v="10"/>
    <x v="3"/>
    <n v="200"/>
    <m/>
    <m/>
    <n v="1"/>
    <n v="120"/>
    <n v="0"/>
    <n v="0"/>
    <n v="0"/>
    <n v="0"/>
    <n v="0"/>
    <n v="0"/>
    <n v="0"/>
    <n v="0"/>
    <n v="0"/>
    <n v="0"/>
    <s v="SICT"/>
    <s v="I8"/>
    <m/>
    <x v="8"/>
    <x v="53"/>
    <n v="0.6"/>
    <n v="120"/>
    <m/>
    <m/>
    <s v="SUS"/>
    <m/>
    <m/>
    <m/>
    <n v="11"/>
  </r>
  <r>
    <s v="E13"/>
    <s v="Vejledning"/>
    <x v="2"/>
    <x v="27"/>
    <s v="Aalborg"/>
    <n v="15"/>
    <n v="18"/>
    <x v="3"/>
    <n v="360"/>
    <m/>
    <m/>
    <n v="1"/>
    <n v="45"/>
    <n v="0"/>
    <n v="0"/>
    <n v="0"/>
    <n v="0"/>
    <n v="0"/>
    <n v="0"/>
    <n v="0"/>
    <n v="0"/>
    <n v="0"/>
    <n v="0"/>
    <s v="SICT"/>
    <s v="I8"/>
    <m/>
    <x v="10"/>
    <x v="35"/>
    <n v="0.125"/>
    <n v="45"/>
    <m/>
    <m/>
    <s v="SUS"/>
    <m/>
    <m/>
    <m/>
    <n v="11"/>
  </r>
  <r>
    <s v="E13"/>
    <s v="Vejledning"/>
    <x v="2"/>
    <x v="27"/>
    <s v="Aalborg"/>
    <n v="15"/>
    <n v="18"/>
    <x v="3"/>
    <n v="360"/>
    <m/>
    <m/>
    <n v="1"/>
    <n v="45"/>
    <n v="0"/>
    <n v="0"/>
    <n v="0"/>
    <n v="0"/>
    <n v="0"/>
    <n v="0"/>
    <n v="0"/>
    <n v="0"/>
    <n v="0"/>
    <n v="0"/>
    <s v="SICT"/>
    <s v="I8"/>
    <m/>
    <x v="10"/>
    <x v="46"/>
    <n v="0.125"/>
    <n v="45"/>
    <m/>
    <m/>
    <s v="SUS"/>
    <m/>
    <m/>
    <m/>
    <n v="11"/>
  </r>
  <r>
    <s v="E13"/>
    <s v="Vejledning"/>
    <x v="2"/>
    <x v="27"/>
    <s v="Aalborg"/>
    <n v="15"/>
    <n v="18"/>
    <x v="3"/>
    <n v="360"/>
    <n v="360"/>
    <m/>
    <n v="1"/>
    <n v="45"/>
    <n v="0"/>
    <n v="0"/>
    <n v="0"/>
    <n v="0"/>
    <n v="0"/>
    <n v="0"/>
    <n v="0"/>
    <n v="0"/>
    <n v="0"/>
    <n v="0"/>
    <s v="SICT"/>
    <s v="I8"/>
    <m/>
    <x v="10"/>
    <x v="33"/>
    <n v="0.125"/>
    <n v="45"/>
    <m/>
    <m/>
    <s v="SUS"/>
    <m/>
    <m/>
    <m/>
    <n v="11"/>
  </r>
  <r>
    <s v="E13"/>
    <s v="Kursus"/>
    <x v="3"/>
    <x v="82"/>
    <s v="Aalborg"/>
    <n v="5"/>
    <n v="16"/>
    <x v="2"/>
    <n v="5.3"/>
    <m/>
    <s v="ITC5(10) "/>
    <n v="1"/>
    <n v="2.65"/>
    <n v="0"/>
    <n v="0"/>
    <n v="0"/>
    <n v="0"/>
    <n v="0"/>
    <n v="0"/>
    <n v="0"/>
    <n v="0"/>
    <n v="0"/>
    <n v="0"/>
    <s v="SICT"/>
    <s v="I8"/>
    <m/>
    <x v="10"/>
    <x v="59"/>
    <n v="0.5"/>
    <n v="2.65"/>
    <m/>
    <m/>
    <s v="SUS"/>
    <s v="oa"/>
    <m/>
    <m/>
    <n v="2"/>
  </r>
  <r>
    <s v="E13"/>
    <s v="Kursus"/>
    <x v="3"/>
    <x v="82"/>
    <s v="Aalborg "/>
    <n v="5"/>
    <n v="16"/>
    <x v="2"/>
    <n v="5.3"/>
    <m/>
    <s v="ITC5(10) "/>
    <n v="1"/>
    <n v="2.65"/>
    <n v="0"/>
    <n v="0"/>
    <n v="0"/>
    <n v="0"/>
    <n v="0"/>
    <n v="0"/>
    <n v="0"/>
    <n v="0"/>
    <n v="0"/>
    <n v="0"/>
    <s v="SICT"/>
    <s v="I8"/>
    <m/>
    <x v="10"/>
    <x v="39"/>
    <n v="0.5"/>
    <n v="2.65"/>
    <m/>
    <m/>
    <s v="SUS"/>
    <s v="oa"/>
    <m/>
    <m/>
    <n v="2"/>
  </r>
  <r>
    <s v="E13"/>
    <s v="Kursus"/>
    <x v="3"/>
    <x v="82"/>
    <s v="Aalborg "/>
    <n v="5"/>
    <n v="16"/>
    <x v="5"/>
    <n v="5.3"/>
    <m/>
    <s v="ITC5(10) "/>
    <n v="1"/>
    <n v="5.3"/>
    <n v="0"/>
    <n v="0"/>
    <n v="0"/>
    <n v="0"/>
    <n v="0"/>
    <n v="0"/>
    <n v="0"/>
    <n v="0"/>
    <n v="0"/>
    <n v="0"/>
    <s v="SICT"/>
    <s v="I8"/>
    <m/>
    <x v="10"/>
    <x v="67"/>
    <n v="1"/>
    <n v="5.3"/>
    <m/>
    <m/>
    <s v="SUS"/>
    <s v="oa"/>
    <m/>
    <m/>
    <n v="2"/>
  </r>
  <r>
    <s v="E13"/>
    <s v="Vejledning"/>
    <x v="2"/>
    <x v="27"/>
    <s v="Aalborg"/>
    <n v="15"/>
    <n v="18"/>
    <x v="3"/>
    <n v="360"/>
    <m/>
    <m/>
    <n v="1"/>
    <n v="45"/>
    <n v="0"/>
    <n v="0"/>
    <n v="0"/>
    <n v="0"/>
    <n v="0"/>
    <n v="0"/>
    <n v="0"/>
    <n v="0"/>
    <n v="0"/>
    <n v="0"/>
    <s v="SICT"/>
    <s v="I8"/>
    <m/>
    <x v="10"/>
    <x v="67"/>
    <n v="0.125"/>
    <n v="45"/>
    <m/>
    <m/>
    <s v="SUS"/>
    <m/>
    <m/>
    <m/>
    <n v="11"/>
  </r>
  <r>
    <s v="E13"/>
    <s v="Vejledning"/>
    <x v="2"/>
    <x v="27"/>
    <s v="Aalborg"/>
    <n v="15"/>
    <n v="18"/>
    <x v="3"/>
    <n v="360"/>
    <m/>
    <m/>
    <n v="1"/>
    <n v="45"/>
    <n v="0"/>
    <n v="0"/>
    <n v="0"/>
    <n v="0"/>
    <n v="0"/>
    <n v="0"/>
    <n v="0"/>
    <n v="0"/>
    <n v="0"/>
    <n v="0"/>
    <s v="SICT"/>
    <s v="I8"/>
    <m/>
    <x v="10"/>
    <x v="34"/>
    <n v="0.125"/>
    <n v="45"/>
    <m/>
    <m/>
    <s v="SUS"/>
    <m/>
    <m/>
    <m/>
    <n v="11"/>
  </r>
  <r>
    <s v="E13"/>
    <s v="Vejledning"/>
    <x v="2"/>
    <x v="27"/>
    <s v="Aalborg"/>
    <n v="15"/>
    <n v="18"/>
    <x v="3"/>
    <n v="360"/>
    <m/>
    <m/>
    <n v="1"/>
    <n v="45"/>
    <n v="0"/>
    <n v="0"/>
    <n v="0"/>
    <n v="0"/>
    <n v="0"/>
    <n v="0"/>
    <n v="0"/>
    <n v="0"/>
    <n v="0"/>
    <n v="0"/>
    <s v="SICT"/>
    <s v="I8"/>
    <m/>
    <x v="10"/>
    <x v="52"/>
    <n v="0.125"/>
    <n v="45"/>
    <m/>
    <m/>
    <s v="SUS"/>
    <m/>
    <m/>
    <m/>
    <n v="11"/>
  </r>
  <r>
    <s v="E13"/>
    <s v="Vejledning"/>
    <x v="2"/>
    <x v="27"/>
    <s v="Aalborg"/>
    <n v="15"/>
    <n v="18"/>
    <x v="3"/>
    <n v="360"/>
    <m/>
    <m/>
    <n v="1"/>
    <n v="45"/>
    <n v="0"/>
    <n v="0"/>
    <n v="0"/>
    <n v="0"/>
    <n v="0"/>
    <n v="0"/>
    <n v="0"/>
    <n v="0"/>
    <n v="0"/>
    <n v="0"/>
    <s v="SICT"/>
    <s v="I8"/>
    <m/>
    <x v="10"/>
    <x v="57"/>
    <n v="0.125"/>
    <n v="45"/>
    <m/>
    <m/>
    <s v="SUS"/>
    <m/>
    <m/>
    <m/>
    <n v="11"/>
  </r>
  <r>
    <s v="E13"/>
    <s v="Vejledning"/>
    <x v="2"/>
    <x v="27"/>
    <s v="Aalborg"/>
    <n v="15"/>
    <n v="18"/>
    <x v="3"/>
    <n v="360"/>
    <m/>
    <m/>
    <n v="1"/>
    <n v="45"/>
    <n v="0"/>
    <n v="0"/>
    <n v="0"/>
    <n v="0"/>
    <n v="0"/>
    <n v="0"/>
    <n v="0"/>
    <n v="0"/>
    <n v="0"/>
    <n v="0"/>
    <s v="SICT"/>
    <s v="I8"/>
    <m/>
    <x v="10"/>
    <x v="79"/>
    <n v="0.125"/>
    <n v="45"/>
    <m/>
    <m/>
    <s v="SUS"/>
    <m/>
    <m/>
    <m/>
    <n v="11"/>
  </r>
  <r>
    <s v="E13"/>
    <s v="Vejledning"/>
    <x v="1"/>
    <x v="88"/>
    <s v="Aalborg "/>
    <n v="15"/>
    <n v="10"/>
    <x v="3"/>
    <n v="150"/>
    <m/>
    <s v=" "/>
    <n v="1"/>
    <n v="90"/>
    <n v="0"/>
    <n v="0"/>
    <n v="0"/>
    <n v="0"/>
    <n v="0"/>
    <n v="0"/>
    <n v="0"/>
    <n v="0"/>
    <n v="0"/>
    <n v="0"/>
    <s v="SICT"/>
    <s v="I8"/>
    <m/>
    <x v="8"/>
    <x v="53"/>
    <n v="0.6"/>
    <n v="90"/>
    <m/>
    <m/>
    <s v="SUS"/>
    <s v="oa"/>
    <m/>
    <m/>
    <n v="11"/>
  </r>
  <r>
    <s v="E13"/>
    <s v="Vejledning"/>
    <x v="1"/>
    <x v="88"/>
    <s v="Aalborg "/>
    <n v="15"/>
    <n v="10"/>
    <x v="3"/>
    <n v="150"/>
    <m/>
    <s v=" "/>
    <n v="1"/>
    <n v="60"/>
    <n v="0"/>
    <n v="0"/>
    <n v="0"/>
    <n v="0"/>
    <n v="0"/>
    <n v="0"/>
    <n v="0"/>
    <n v="0"/>
    <n v="0"/>
    <n v="0"/>
    <s v="SICT"/>
    <s v="I8"/>
    <m/>
    <x v="8"/>
    <x v="36"/>
    <n v="0.4"/>
    <n v="60"/>
    <m/>
    <m/>
    <s v="SUS"/>
    <s v="oa"/>
    <m/>
    <m/>
    <n v="11"/>
  </r>
  <r>
    <s v="E13"/>
    <s v="Kursus"/>
    <x v="8"/>
    <x v="56"/>
    <s v="Aalborg"/>
    <n v="1"/>
    <n v="20"/>
    <x v="1"/>
    <n v="50"/>
    <m/>
    <s v="PDP1(20)"/>
    <n v="1"/>
    <n v="7.5"/>
    <m/>
    <n v="0"/>
    <m/>
    <n v="0"/>
    <m/>
    <n v="0"/>
    <m/>
    <n v="0"/>
    <m/>
    <n v="0"/>
    <s v="SICT"/>
    <s v="I8"/>
    <m/>
    <x v="9"/>
    <x v="30"/>
    <n v="0.15"/>
    <n v="7.5"/>
    <s v="Delt med Johan Trettvik 35%"/>
    <m/>
    <s v="MBI"/>
    <s v="oa"/>
    <m/>
    <m/>
    <n v="10"/>
  </r>
  <r>
    <s v="E13"/>
    <s v="Kursus"/>
    <x v="8"/>
    <x v="89"/>
    <s v="Esb"/>
    <n v="5"/>
    <n v="24"/>
    <x v="1"/>
    <n v="186"/>
    <m/>
    <s v="ED1(15) "/>
    <n v="1"/>
    <n v="186"/>
    <n v="0"/>
    <n v="0"/>
    <n v="0"/>
    <n v="0"/>
    <n v="0"/>
    <n v="0"/>
    <n v="0"/>
    <n v="0"/>
    <n v="0"/>
    <n v="0"/>
    <s v="SICT"/>
    <s v="I8"/>
    <s v=" "/>
    <x v="6"/>
    <x v="92"/>
    <n v="1"/>
    <n v="186"/>
    <m/>
    <m/>
    <s v="SUS"/>
    <s v="oa"/>
    <m/>
    <m/>
    <n v="3"/>
  </r>
  <r>
    <s v="E13"/>
    <s v="Kursus"/>
    <x v="9"/>
    <x v="90"/>
    <s v="Esb"/>
    <n v="5"/>
    <n v="1"/>
    <x v="2"/>
    <n v="0.33"/>
    <m/>
    <s v="IIS8"/>
    <n v="1"/>
    <n v="0.33"/>
    <n v="0"/>
    <n v="0"/>
    <n v="0"/>
    <n v="0"/>
    <n v="0"/>
    <n v="0"/>
    <n v="0"/>
    <n v="0"/>
    <n v="0"/>
    <n v="0"/>
    <s v="SICT"/>
    <s v="I8"/>
    <m/>
    <x v="6"/>
    <x v="16"/>
    <n v="1"/>
    <n v="0.33"/>
    <s v="Re-exam Heidi Munksgaard"/>
    <m/>
    <s v="SUS"/>
    <s v="oa"/>
    <s v="ja"/>
    <m/>
    <s v="mangler"/>
  </r>
  <r>
    <s v="E13"/>
    <s v="Kursus"/>
    <x v="8"/>
    <x v="89"/>
    <s v="Esb"/>
    <n v="5"/>
    <n v="24"/>
    <x v="2"/>
    <n v="7.9992000000000001"/>
    <m/>
    <s v="ED1(15) "/>
    <n v="1"/>
    <n v="7.9992000000000001"/>
    <n v="0"/>
    <n v="0"/>
    <n v="0"/>
    <n v="0"/>
    <n v="0"/>
    <n v="0"/>
    <n v="0"/>
    <n v="0"/>
    <n v="0"/>
    <n v="0"/>
    <s v="SICT"/>
    <s v="I8"/>
    <s v=" "/>
    <x v="6"/>
    <x v="92"/>
    <n v="1"/>
    <n v="7.9992000000000001"/>
    <m/>
    <m/>
    <s v="SUS"/>
    <s v="oa"/>
    <m/>
    <m/>
    <n v="3"/>
  </r>
  <r>
    <s v="E13"/>
    <s v="Kursus"/>
    <x v="6"/>
    <x v="91"/>
    <s v="Esb"/>
    <n v="5"/>
    <n v="8"/>
    <x v="1"/>
    <n v="162"/>
    <m/>
    <s v="ED3(9) "/>
    <n v="1"/>
    <n v="162"/>
    <n v="0"/>
    <n v="0"/>
    <n v="0"/>
    <n v="0"/>
    <n v="0"/>
    <n v="0"/>
    <n v="0"/>
    <n v="0"/>
    <n v="0"/>
    <n v="0"/>
    <s v="SICT"/>
    <s v="I8"/>
    <m/>
    <x v="6"/>
    <x v="92"/>
    <n v="1"/>
    <n v="162"/>
    <m/>
    <m/>
    <s v="SUS"/>
    <s v="oa"/>
    <m/>
    <m/>
    <n v="3"/>
  </r>
  <r>
    <s v="E13"/>
    <s v="Kursus"/>
    <x v="6"/>
    <x v="91"/>
    <s v="Esb"/>
    <n v="5"/>
    <n v="8"/>
    <x v="2"/>
    <n v="2.7"/>
    <m/>
    <s v="ED3(9) "/>
    <n v="1"/>
    <n v="2.7"/>
    <n v="0"/>
    <n v="0"/>
    <n v="0"/>
    <n v="0"/>
    <n v="0"/>
    <n v="0"/>
    <n v="0"/>
    <n v="0"/>
    <n v="0"/>
    <n v="0"/>
    <s v="SICT"/>
    <s v="I8"/>
    <m/>
    <x v="6"/>
    <x v="92"/>
    <n v="1"/>
    <n v="2.7"/>
    <m/>
    <m/>
    <s v="SUS"/>
    <s v="oa"/>
    <m/>
    <m/>
    <n v="3"/>
  </r>
  <r>
    <s v="E13"/>
    <s v="Kursus"/>
    <x v="2"/>
    <x v="92"/>
    <s v="Esb"/>
    <n v="5"/>
    <n v="2"/>
    <x v="1"/>
    <n v="153"/>
    <m/>
    <s v="IIS9(5) "/>
    <n v="1"/>
    <n v="153"/>
    <n v="0"/>
    <n v="0"/>
    <n v="0"/>
    <n v="0"/>
    <n v="0"/>
    <n v="0"/>
    <n v="0"/>
    <n v="0"/>
    <n v="0"/>
    <n v="0"/>
    <s v="SICT"/>
    <s v="I8"/>
    <s v=" "/>
    <x v="6"/>
    <x v="93"/>
    <n v="1"/>
    <n v="153"/>
    <m/>
    <m/>
    <s v="SUS"/>
    <s v="oa"/>
    <m/>
    <m/>
    <n v="9"/>
  </r>
  <r>
    <s v="E13"/>
    <s v="Kursus"/>
    <x v="2"/>
    <x v="92"/>
    <s v="Esb"/>
    <n v="5"/>
    <n v="2"/>
    <x v="2"/>
    <n v="0.66659999999999997"/>
    <m/>
    <s v="IIS9(5) "/>
    <n v="1"/>
    <n v="0.66659999999999997"/>
    <n v="0"/>
    <n v="0"/>
    <n v="0"/>
    <n v="0"/>
    <n v="0"/>
    <n v="0"/>
    <n v="0"/>
    <n v="0"/>
    <n v="0"/>
    <n v="0"/>
    <s v="SICT"/>
    <s v="I8"/>
    <m/>
    <x v="6"/>
    <x v="93"/>
    <n v="1"/>
    <n v="0.66659999999999997"/>
    <m/>
    <m/>
    <s v="SUS"/>
    <s v="oa"/>
    <m/>
    <m/>
    <n v="9"/>
  </r>
  <r>
    <s v="E13"/>
    <s v="Kursus"/>
    <x v="3"/>
    <x v="93"/>
    <s v="Esb"/>
    <n v="5"/>
    <n v="6"/>
    <x v="1"/>
    <n v="159"/>
    <s v=" "/>
    <s v="ED5(6)"/>
    <n v="1"/>
    <n v="159"/>
    <n v="0"/>
    <n v="0"/>
    <n v="0"/>
    <n v="0"/>
    <n v="0"/>
    <n v="0"/>
    <n v="0"/>
    <n v="0"/>
    <n v="0"/>
    <n v="0"/>
    <s v="SICT"/>
    <s v="I8"/>
    <s v=" "/>
    <x v="6"/>
    <x v="16"/>
    <n v="1"/>
    <n v="159"/>
    <s v="Incl. Re-exam 1 stud"/>
    <m/>
    <s v="SUS"/>
    <s v="oa"/>
    <m/>
    <m/>
    <n v="9"/>
  </r>
  <r>
    <s v="E13"/>
    <s v="Kursus"/>
    <x v="3"/>
    <x v="93"/>
    <s v="Esb"/>
    <n v="5"/>
    <n v="7"/>
    <x v="2"/>
    <n v="2.3331"/>
    <s v=" "/>
    <s v="ED5(6)"/>
    <n v="1"/>
    <n v="2.3331"/>
    <n v="0"/>
    <n v="0"/>
    <n v="0"/>
    <n v="0"/>
    <n v="0"/>
    <n v="0"/>
    <n v="0"/>
    <n v="0"/>
    <n v="0"/>
    <n v="0"/>
    <s v="SICT"/>
    <s v="I8"/>
    <m/>
    <x v="6"/>
    <x v="16"/>
    <n v="1"/>
    <n v="2.3331"/>
    <m/>
    <m/>
    <s v="SUS"/>
    <s v="oa"/>
    <m/>
    <m/>
    <n v="10"/>
  </r>
  <r>
    <s v="E13"/>
    <s v="Semesterkoordinator"/>
    <x v="2"/>
    <x v="8"/>
    <s v="Esb"/>
    <n v="3"/>
    <m/>
    <x v="34"/>
    <n v="40"/>
    <m/>
    <s v="IIS9(5) "/>
    <n v="1"/>
    <n v="40"/>
    <n v="0"/>
    <n v="0"/>
    <n v="0"/>
    <n v="0"/>
    <n v="0"/>
    <n v="0"/>
    <n v="0"/>
    <n v="0"/>
    <n v="0"/>
    <n v="0"/>
    <s v="SICT"/>
    <s v="I8"/>
    <m/>
    <x v="6"/>
    <x v="16"/>
    <n v="1"/>
    <n v="40"/>
    <m/>
    <m/>
    <s v="SUS"/>
    <s v="oa"/>
    <m/>
    <m/>
    <n v="13"/>
  </r>
  <r>
    <s v="E13"/>
    <s v="Vejledning"/>
    <x v="3"/>
    <x v="94"/>
    <s v="Esb"/>
    <n v="15"/>
    <n v="2"/>
    <x v="3"/>
    <n v="30"/>
    <m/>
    <s v="ED5(6)"/>
    <n v="1"/>
    <n v="30"/>
    <n v="0"/>
    <n v="0"/>
    <n v="0"/>
    <n v="0"/>
    <n v="0"/>
    <n v="0"/>
    <n v="0"/>
    <n v="0"/>
    <n v="0"/>
    <n v="0"/>
    <s v="SICT"/>
    <s v="I8"/>
    <s v="2 af 7 stud. Vejl. Fra I8, Resten fra I14: jvf ZY"/>
    <x v="6"/>
    <x v="16"/>
    <n v="1"/>
    <n v="30"/>
    <m/>
    <m/>
    <s v="SUS"/>
    <s v="oa"/>
    <m/>
    <m/>
    <n v="10"/>
  </r>
  <r>
    <s v="E13"/>
    <s v="Vejledning"/>
    <x v="3"/>
    <x v="94"/>
    <s v="Esb"/>
    <n v="15"/>
    <n v="2"/>
    <x v="4"/>
    <n v="8"/>
    <m/>
    <s v="ED5(6)"/>
    <n v="1"/>
    <n v="8"/>
    <n v="0"/>
    <n v="0"/>
    <n v="0"/>
    <n v="0"/>
    <n v="0"/>
    <n v="0"/>
    <n v="0"/>
    <n v="0"/>
    <n v="0"/>
    <n v="0"/>
    <s v="SICT"/>
    <s v="I8"/>
    <s v="2 af 7 stud. Vejl. Fra I8, Resten fra I14: jvf ZY"/>
    <x v="6"/>
    <x v="16"/>
    <n v="1"/>
    <n v="8"/>
    <m/>
    <m/>
    <s v="SUS"/>
    <s v="oa"/>
    <m/>
    <m/>
    <n v="10"/>
  </r>
  <r>
    <s v="E13"/>
    <s v="Vejledning"/>
    <x v="2"/>
    <x v="95"/>
    <s v="Esb"/>
    <n v="20"/>
    <n v="2"/>
    <x v="3"/>
    <n v="40"/>
    <m/>
    <s v="IIS9(5) "/>
    <n v="1"/>
    <n v="40"/>
    <n v="0"/>
    <n v="0"/>
    <n v="0"/>
    <n v="0"/>
    <n v="0"/>
    <n v="0"/>
    <n v="0"/>
    <n v="0"/>
    <n v="0"/>
    <n v="0"/>
    <s v="SICT"/>
    <s v="I8"/>
    <s v=" "/>
    <x v="6"/>
    <x v="92"/>
    <n v="1"/>
    <n v="40"/>
    <m/>
    <m/>
    <s v="SUS"/>
    <s v="oa"/>
    <m/>
    <m/>
    <n v="11"/>
  </r>
  <r>
    <s v="E13"/>
    <s v="Vejledning"/>
    <x v="2"/>
    <x v="95"/>
    <s v="Esb"/>
    <n v="20"/>
    <n v="2"/>
    <x v="4"/>
    <n v="8"/>
    <m/>
    <s v="IIS9(5) "/>
    <n v="1"/>
    <n v="8"/>
    <n v="0"/>
    <n v="0"/>
    <n v="0"/>
    <n v="0"/>
    <n v="0"/>
    <n v="0"/>
    <n v="0"/>
    <n v="0"/>
    <n v="0"/>
    <n v="0"/>
    <s v="SICT"/>
    <s v="I8"/>
    <s v=" "/>
    <x v="6"/>
    <x v="92"/>
    <n v="1"/>
    <n v="8"/>
    <m/>
    <m/>
    <s v="SUS"/>
    <s v="oa"/>
    <m/>
    <m/>
    <n v="12"/>
  </r>
  <r>
    <s v="E13"/>
    <s v="Kursus"/>
    <x v="1"/>
    <x v="96"/>
    <s v="Cph "/>
    <n v="5"/>
    <n v="23"/>
    <x v="1"/>
    <n v="184.5"/>
    <m/>
    <s v="ICTE7(5) "/>
    <n v="1"/>
    <n v="184.5"/>
    <n v="0"/>
    <n v="0"/>
    <n v="0"/>
    <n v="0"/>
    <n v="0"/>
    <n v="0"/>
    <n v="0"/>
    <n v="0"/>
    <n v="0"/>
    <n v="0"/>
    <s v="SICT"/>
    <s v="I8"/>
    <m/>
    <x v="11"/>
    <x v="37"/>
    <n v="1"/>
    <n v="184.5"/>
    <m/>
    <m/>
    <s v="SUS"/>
    <s v="oa"/>
    <m/>
    <m/>
    <n v="7"/>
  </r>
  <r>
    <s v="E13"/>
    <s v="Kursus"/>
    <x v="1"/>
    <x v="96"/>
    <s v="Cph "/>
    <n v="5"/>
    <n v="25"/>
    <x v="2"/>
    <n v="8.3324999999999996"/>
    <m/>
    <s v="ICTE7(5) "/>
    <n v="1"/>
    <n v="8.3324999999999996"/>
    <n v="0"/>
    <n v="0"/>
    <n v="0"/>
    <n v="0"/>
    <n v="0"/>
    <n v="0"/>
    <n v="0"/>
    <n v="0"/>
    <n v="0"/>
    <n v="0"/>
    <s v="SICT"/>
    <s v="I8"/>
    <m/>
    <x v="11"/>
    <x v="37"/>
    <n v="1"/>
    <n v="8.3324999999999996"/>
    <s v="to stud. til re eks. i feb."/>
    <m/>
    <s v="SUS"/>
    <s v="oa"/>
    <m/>
    <m/>
    <n v="7"/>
  </r>
  <r>
    <s v="E13"/>
    <s v="Kursus"/>
    <x v="1"/>
    <x v="96"/>
    <s v="Cph "/>
    <n v="5"/>
    <n v="25"/>
    <x v="5"/>
    <n v="8.3324999999999996"/>
    <m/>
    <s v="ICTE7(5) "/>
    <n v="1"/>
    <n v="8.3324999999999996"/>
    <n v="0"/>
    <n v="0"/>
    <n v="0"/>
    <n v="0"/>
    <n v="0"/>
    <n v="0"/>
    <n v="0"/>
    <n v="0"/>
    <n v="0"/>
    <n v="0"/>
    <s v="SICT"/>
    <s v="I8"/>
    <m/>
    <x v="11"/>
    <x v="37"/>
    <n v="1"/>
    <n v="8.3324999999999996"/>
    <s v="to stud. til re eks. i feb."/>
    <m/>
    <s v="SUS"/>
    <s v="oa"/>
    <m/>
    <m/>
    <n v="7"/>
  </r>
  <r>
    <s v="E13"/>
    <s v="Kursus"/>
    <x v="6"/>
    <x v="97"/>
    <s v="Cph "/>
    <n v="5"/>
    <n v="21"/>
    <x v="1"/>
    <n v="181.5"/>
    <m/>
    <s v="ITCOM3(23) "/>
    <n v="1"/>
    <n v="181.5"/>
    <n v="0"/>
    <n v="0"/>
    <n v="0"/>
    <n v="0"/>
    <n v="0"/>
    <n v="0"/>
    <n v="0"/>
    <n v="0"/>
    <n v="0"/>
    <n v="0"/>
    <s v="SICT"/>
    <s v="I8"/>
    <m/>
    <x v="11"/>
    <x v="37"/>
    <n v="1"/>
    <n v="181.5"/>
    <m/>
    <m/>
    <s v="SUS"/>
    <s v="oa"/>
    <m/>
    <m/>
    <n v="2"/>
  </r>
  <r>
    <s v="E13"/>
    <s v="Kursus"/>
    <x v="6"/>
    <x v="97"/>
    <s v="Cph "/>
    <n v="5"/>
    <n v="30"/>
    <x v="2"/>
    <n v="9.9989999999999988"/>
    <m/>
    <s v="ITCOM3(23) "/>
    <n v="1"/>
    <n v="9.9989999999999988"/>
    <n v="0"/>
    <n v="0"/>
    <n v="0"/>
    <n v="0"/>
    <n v="0"/>
    <n v="0"/>
    <n v="0"/>
    <n v="0"/>
    <n v="0"/>
    <n v="0"/>
    <s v="SICT"/>
    <s v="I8"/>
    <m/>
    <x v="11"/>
    <x v="37"/>
    <n v="1"/>
    <n v="9.9989999999999988"/>
    <s v="3 re eks. ved ord. prøve og 6 re eksamen i februar "/>
    <m/>
    <s v="SUS"/>
    <s v="oa"/>
    <m/>
    <m/>
    <n v="2"/>
  </r>
  <r>
    <s v="E13"/>
    <s v="Kursus"/>
    <x v="6"/>
    <x v="97"/>
    <s v="Cph "/>
    <n v="5"/>
    <n v="30"/>
    <x v="5"/>
    <n v="9.9989999999999988"/>
    <m/>
    <s v="ITCOM3(23) "/>
    <n v="1"/>
    <n v="9.9989999999999988"/>
    <n v="0"/>
    <n v="0"/>
    <n v="0"/>
    <n v="0"/>
    <n v="0"/>
    <n v="0"/>
    <n v="0"/>
    <n v="0"/>
    <n v="0"/>
    <n v="0"/>
    <s v="SICT"/>
    <s v="I8"/>
    <m/>
    <x v="11"/>
    <x v="37"/>
    <n v="1"/>
    <n v="9.9989999999999988"/>
    <s v="3 re eks. ved ord. prøve og 6 re eksamen i februar "/>
    <m/>
    <s v="SUS"/>
    <s v="oa"/>
    <m/>
    <m/>
    <n v="2"/>
  </r>
  <r>
    <s v="E13"/>
    <s v="Kursus"/>
    <x v="9"/>
    <x v="98"/>
    <s v="Cph "/>
    <n v="5"/>
    <n v="4"/>
    <x v="1"/>
    <n v="156"/>
    <m/>
    <s v="ICTE8(4) ICTE7(1) ICTE9(3) "/>
    <n v="1"/>
    <n v="156"/>
    <n v="0"/>
    <n v="0"/>
    <n v="0"/>
    <n v="0"/>
    <n v="0"/>
    <n v="0"/>
    <n v="0"/>
    <n v="0"/>
    <n v="0"/>
    <n v="0"/>
    <s v="SICT"/>
    <s v="I8"/>
    <m/>
    <x v="11"/>
    <x v="37"/>
    <n v="1"/>
    <n v="156"/>
    <s v="heraf 1 MED9 studerende"/>
    <m/>
    <s v="SUS"/>
    <s v="oa"/>
    <m/>
    <m/>
    <n v="7"/>
  </r>
  <r>
    <s v="E13"/>
    <s v="Kursus"/>
    <x v="9"/>
    <x v="98"/>
    <s v="Cph "/>
    <n v="5"/>
    <n v="5"/>
    <x v="2"/>
    <n v="1.6664999999999999"/>
    <m/>
    <s v="ICTE8(4) ICTE7(1) ICTE9(3) "/>
    <n v="1"/>
    <n v="1.6664999999999999"/>
    <n v="0"/>
    <n v="0"/>
    <n v="0"/>
    <n v="0"/>
    <n v="0"/>
    <n v="0"/>
    <n v="0"/>
    <n v="0"/>
    <n v="0"/>
    <n v="0"/>
    <s v="SICT"/>
    <s v="I8"/>
    <m/>
    <x v="11"/>
    <x v="37"/>
    <n v="1"/>
    <n v="1.6664999999999999"/>
    <s v="1 re eks.  i februar"/>
    <m/>
    <s v="SUS"/>
    <s v="oa"/>
    <m/>
    <m/>
    <n v="8"/>
  </r>
  <r>
    <s v="E13"/>
    <s v="Kursus"/>
    <x v="9"/>
    <x v="98"/>
    <s v="Cph "/>
    <n v="5"/>
    <n v="5"/>
    <x v="5"/>
    <n v="1.6664999999999999"/>
    <m/>
    <s v="ICTE8(4) ICTE7(1) ICTE9(3) "/>
    <n v="1"/>
    <n v="1.6664999999999999"/>
    <n v="0"/>
    <n v="0"/>
    <n v="0"/>
    <n v="0"/>
    <n v="0"/>
    <n v="0"/>
    <n v="0"/>
    <n v="0"/>
    <n v="0"/>
    <n v="0"/>
    <s v="SICT"/>
    <s v="I8"/>
    <m/>
    <x v="11"/>
    <x v="37"/>
    <n v="1"/>
    <n v="1.6664999999999999"/>
    <s v="1 re eks.  i februar"/>
    <m/>
    <s v="SUS"/>
    <s v="oa"/>
    <m/>
    <m/>
    <n v="8"/>
  </r>
  <r>
    <s v="E13"/>
    <s v="Kursus"/>
    <x v="1"/>
    <x v="99"/>
    <s v="Cph "/>
    <n v="5"/>
    <n v="5"/>
    <x v="1"/>
    <n v="157.5"/>
    <m/>
    <s v="ICTE7(5) ICTE9(5) "/>
    <n v="1"/>
    <n v="157.5"/>
    <n v="0"/>
    <n v="0"/>
    <n v="0"/>
    <n v="0"/>
    <n v="0"/>
    <n v="0"/>
    <n v="0"/>
    <n v="0"/>
    <n v="0"/>
    <n v="0"/>
    <s v="SICT"/>
    <s v="I8"/>
    <m/>
    <x v="11"/>
    <x v="37"/>
    <n v="1"/>
    <n v="157.5"/>
    <s v="heraf 2 MED9 stud"/>
    <m/>
    <s v="SUS"/>
    <s v="oa"/>
    <m/>
    <m/>
    <n v="7"/>
  </r>
  <r>
    <s v="E13"/>
    <s v="Kursus"/>
    <x v="1"/>
    <x v="99"/>
    <s v="Cph "/>
    <n v="5"/>
    <n v="5"/>
    <x v="2"/>
    <n v="1.6664999999999999"/>
    <m/>
    <s v="ICTE7(5) ICTE9(5) "/>
    <n v="1"/>
    <n v="1.6664999999999999"/>
    <n v="0"/>
    <n v="0"/>
    <n v="0"/>
    <n v="0"/>
    <n v="0"/>
    <n v="0"/>
    <n v="0"/>
    <n v="0"/>
    <n v="0"/>
    <n v="0"/>
    <s v="SICT"/>
    <s v="I8"/>
    <m/>
    <x v="11"/>
    <x v="37"/>
    <n v="1"/>
    <n v="1.6664999999999999"/>
    <m/>
    <m/>
    <s v="SUS"/>
    <s v="oa"/>
    <m/>
    <m/>
    <n v="7"/>
  </r>
  <r>
    <s v="E13"/>
    <s v="Kursus"/>
    <x v="10"/>
    <x v="100"/>
    <s v="Cph "/>
    <n v="5"/>
    <n v="1"/>
    <x v="5"/>
    <n v="0.33329999999999999"/>
    <m/>
    <s v="ITCOM4"/>
    <n v="1"/>
    <n v="0.33329999999999999"/>
    <n v="0"/>
    <n v="0"/>
    <n v="0"/>
    <n v="0"/>
    <n v="0"/>
    <n v="0"/>
    <n v="0"/>
    <n v="0"/>
    <n v="0"/>
    <n v="0"/>
    <s v="SICT"/>
    <s v="I8"/>
    <m/>
    <x v="11"/>
    <x v="37"/>
    <n v="1"/>
    <n v="0.33329999999999999"/>
    <s v=" 1 stud.  i Introduction to... 0,3 timer eksamination og 0,3 timer intern censur."/>
    <m/>
    <s v="SUS"/>
    <s v="oa"/>
    <s v="ja"/>
    <m/>
    <s v="mangler"/>
  </r>
  <r>
    <s v="E13"/>
    <s v="Kursus"/>
    <x v="10"/>
    <x v="100"/>
    <s v="Cph "/>
    <n v="5"/>
    <n v="1"/>
    <x v="2"/>
    <n v="0.3"/>
    <m/>
    <s v="ITCOM4"/>
    <n v="1"/>
    <n v="0.3"/>
    <n v="0"/>
    <n v="0"/>
    <n v="0"/>
    <n v="0"/>
    <n v="0"/>
    <n v="0"/>
    <n v="0"/>
    <n v="0"/>
    <n v="0"/>
    <n v="0"/>
    <s v="SICT"/>
    <s v="I8"/>
    <m/>
    <x v="11"/>
    <x v="37"/>
    <n v="1"/>
    <n v="0.3"/>
    <s v=" 1 stud.  i Introduction to... 0,3 timer eksamination og 0,3 timer intern censur."/>
    <m/>
    <s v="SUS"/>
    <s v="oa"/>
    <s v="ja"/>
    <m/>
    <s v="mangler"/>
  </r>
  <r>
    <s v="E13"/>
    <s v="Kursus"/>
    <x v="1"/>
    <x v="99"/>
    <s v="Cph "/>
    <n v="5"/>
    <n v="5"/>
    <x v="5"/>
    <n v="1.7"/>
    <m/>
    <s v="ICTE7(5) ICTE9(5) "/>
    <n v="1"/>
    <n v="1.7"/>
    <n v="0"/>
    <n v="0"/>
    <n v="0"/>
    <n v="0"/>
    <n v="0"/>
    <n v="0"/>
    <n v="0"/>
    <n v="0"/>
    <n v="0"/>
    <n v="0"/>
    <s v="SICT"/>
    <s v="I8"/>
    <m/>
    <x v="11"/>
    <x v="37"/>
    <n v="1"/>
    <n v="1.7"/>
    <m/>
    <m/>
    <s v="SUS"/>
    <s v="oa"/>
    <m/>
    <m/>
    <n v="7"/>
  </r>
  <r>
    <s v="E13"/>
    <s v="Kursus"/>
    <x v="3"/>
    <x v="101"/>
    <s v="Cph "/>
    <n v="5"/>
    <n v="18"/>
    <x v="1"/>
    <n v="177"/>
    <m/>
    <s v="ITCOM5(15) "/>
    <n v="1"/>
    <n v="177"/>
    <n v="0"/>
    <n v="0"/>
    <n v="0"/>
    <n v="0"/>
    <n v="0"/>
    <n v="0"/>
    <n v="0"/>
    <n v="0"/>
    <n v="0"/>
    <n v="0"/>
    <s v="SICT"/>
    <s v="I8"/>
    <m/>
    <x v="11"/>
    <x v="37"/>
    <n v="1"/>
    <n v="177"/>
    <m/>
    <m/>
    <s v="SUS"/>
    <s v="oa"/>
    <m/>
    <m/>
    <n v="3"/>
  </r>
  <r>
    <s v="E13"/>
    <s v="Kursus"/>
    <x v="3"/>
    <x v="101"/>
    <s v="Cph "/>
    <n v="5"/>
    <n v="22"/>
    <x v="2"/>
    <n v="7.3325999999999993"/>
    <m/>
    <s v="ITCOM5(15) "/>
    <n v="1"/>
    <n v="7.3325999999999993"/>
    <n v="0"/>
    <n v="0"/>
    <n v="0"/>
    <n v="0"/>
    <n v="0"/>
    <n v="0"/>
    <n v="0"/>
    <n v="0"/>
    <n v="0"/>
    <n v="0"/>
    <s v="SICT"/>
    <s v="I8"/>
    <m/>
    <x v="11"/>
    <x v="37"/>
    <n v="1"/>
    <n v="7.3325999999999993"/>
    <s v="1 stud. til re eks. ved ord. Prøve+ 3 stud. ved re eksamen i februar"/>
    <m/>
    <s v="SUS"/>
    <s v="oa"/>
    <m/>
    <m/>
    <n v="3"/>
  </r>
  <r>
    <s v="E13"/>
    <s v="Kursus"/>
    <x v="3"/>
    <x v="101"/>
    <s v="Cph "/>
    <n v="5"/>
    <n v="22"/>
    <x v="5"/>
    <n v="7.3325999999999993"/>
    <m/>
    <s v="ITCOM5(15) "/>
    <n v="1"/>
    <n v="7.3325999999999993"/>
    <n v="0"/>
    <n v="0"/>
    <n v="0"/>
    <n v="0"/>
    <n v="0"/>
    <n v="0"/>
    <n v="0"/>
    <n v="0"/>
    <n v="0"/>
    <n v="0"/>
    <s v="SICT"/>
    <s v="I8"/>
    <m/>
    <x v="11"/>
    <x v="37"/>
    <n v="1"/>
    <n v="7.3325999999999993"/>
    <s v="1 stud. til re eks. ved ord. Prøve+ 3 stud. ved re eksamen i februar"/>
    <m/>
    <s v="SUS"/>
    <s v="oa"/>
    <m/>
    <m/>
    <n v="3"/>
  </r>
  <r>
    <s v="E13"/>
    <s v="Kursus"/>
    <x v="3"/>
    <x v="102"/>
    <s v="Cph "/>
    <n v="5"/>
    <n v="23"/>
    <x v="1"/>
    <n v="184.5"/>
    <m/>
    <s v="ITCOM5(15) "/>
    <n v="1"/>
    <n v="184.5"/>
    <n v="0"/>
    <n v="0"/>
    <n v="0"/>
    <n v="0"/>
    <n v="0"/>
    <n v="0"/>
    <n v="0"/>
    <n v="0"/>
    <n v="0"/>
    <n v="0"/>
    <s v="SICT"/>
    <s v="I8"/>
    <m/>
    <x v="11"/>
    <x v="37"/>
    <n v="1"/>
    <n v="184.5"/>
    <s v=" 2 forsinkede degree_x000a_3 på suppleringsforløb"/>
    <m/>
    <s v="SUS"/>
    <s v="oa"/>
    <m/>
    <m/>
    <n v="3"/>
  </r>
  <r>
    <s v="E13"/>
    <s v="Kursus"/>
    <x v="3"/>
    <x v="102"/>
    <s v="Cph "/>
    <n v="5"/>
    <n v="26"/>
    <x v="2"/>
    <n v="8.6657999999999991"/>
    <m/>
    <s v="ITCOM5(15) "/>
    <n v="1"/>
    <n v="8.6657999999999991"/>
    <n v="0"/>
    <n v="0"/>
    <n v="0"/>
    <n v="0"/>
    <n v="0"/>
    <n v="0"/>
    <n v="0"/>
    <n v="0"/>
    <n v="0"/>
    <n v="0"/>
    <s v="SICT"/>
    <s v="I8"/>
    <m/>
    <x v="11"/>
    <x v="37"/>
    <n v="1"/>
    <n v="8.6657999999999991"/>
    <s v="3 studerende til re eksamen i februar"/>
    <m/>
    <s v="SUS"/>
    <s v="oa"/>
    <m/>
    <m/>
    <n v="3"/>
  </r>
  <r>
    <s v="E13"/>
    <s v="Kursus"/>
    <x v="3"/>
    <x v="102"/>
    <s v="Cph "/>
    <n v="5"/>
    <n v="26"/>
    <x v="5"/>
    <n v="8.6657999999999991"/>
    <m/>
    <s v="ITCOM5(15) "/>
    <n v="1"/>
    <n v="8.6657999999999991"/>
    <n v="0"/>
    <n v="0"/>
    <n v="0"/>
    <n v="0"/>
    <n v="0"/>
    <n v="0"/>
    <n v="0"/>
    <n v="0"/>
    <n v="0"/>
    <n v="0"/>
    <s v="SICT"/>
    <s v="I8"/>
    <m/>
    <x v="11"/>
    <x v="37"/>
    <n v="1"/>
    <n v="8.6657999999999991"/>
    <s v="3 stud. til re eks. i februar"/>
    <m/>
    <s v="SUS"/>
    <s v="oa"/>
    <m/>
    <m/>
    <n v="3"/>
  </r>
  <r>
    <s v="E13"/>
    <s v="Kursus"/>
    <x v="6"/>
    <x v="103"/>
    <s v="Cph "/>
    <n v="5"/>
    <n v="21"/>
    <x v="1"/>
    <n v="181.5"/>
    <m/>
    <s v="ITCOM3(23) "/>
    <n v="1"/>
    <n v="181.5"/>
    <n v="0"/>
    <n v="0"/>
    <n v="0"/>
    <n v="0"/>
    <n v="0"/>
    <n v="0"/>
    <n v="0"/>
    <n v="0"/>
    <n v="0"/>
    <n v="0"/>
    <s v="SICT"/>
    <s v="I8"/>
    <m/>
    <x v="11"/>
    <x v="37"/>
    <n v="1"/>
    <n v="181.5"/>
    <m/>
    <m/>
    <s v="SUS"/>
    <s v="oa"/>
    <m/>
    <m/>
    <n v="2"/>
  </r>
  <r>
    <s v="E13"/>
    <s v="Kursus"/>
    <x v="6"/>
    <x v="103"/>
    <s v="Cph "/>
    <n v="5"/>
    <n v="30"/>
    <x v="2"/>
    <n v="9.9989999999999988"/>
    <m/>
    <s v="ITCOM3(23) "/>
    <n v="1"/>
    <n v="9.9989999999999988"/>
    <n v="0"/>
    <n v="0"/>
    <n v="0"/>
    <n v="0"/>
    <n v="0"/>
    <n v="0"/>
    <n v="0"/>
    <n v="0"/>
    <n v="0"/>
    <n v="0"/>
    <s v="SICT"/>
    <s v="I8"/>
    <m/>
    <x v="11"/>
    <x v="37"/>
    <n v="1"/>
    <n v="9.9989999999999988"/>
    <s v="6 stud til re eks. ved ord.prøve  og 3 stud. til re eks.  i feb."/>
    <m/>
    <s v="SUS"/>
    <s v="oa"/>
    <m/>
    <m/>
    <n v="2"/>
  </r>
  <r>
    <s v="E13"/>
    <s v="Kursus"/>
    <x v="6"/>
    <x v="103"/>
    <s v="Cph "/>
    <n v="5"/>
    <n v="30"/>
    <x v="5"/>
    <n v="9.9989999999999988"/>
    <m/>
    <s v="ITCOM3(23) "/>
    <n v="1"/>
    <n v="9.9989999999999988"/>
    <n v="0"/>
    <n v="0"/>
    <n v="0"/>
    <n v="0"/>
    <n v="0"/>
    <n v="0"/>
    <n v="0"/>
    <n v="0"/>
    <n v="0"/>
    <n v="0"/>
    <s v="SICT"/>
    <s v="I8"/>
    <m/>
    <x v="11"/>
    <x v="37"/>
    <n v="1"/>
    <n v="9.9989999999999988"/>
    <s v="6 stud til re eks. ved ord.prøve  og 3 stud. til re eks.  i feb."/>
    <m/>
    <s v="SUS"/>
    <s v="oa"/>
    <m/>
    <m/>
    <n v="2"/>
  </r>
  <r>
    <s v="E13"/>
    <s v="Kursus"/>
    <x v="1"/>
    <x v="104"/>
    <s v="Cph"/>
    <n v="5"/>
    <n v="25"/>
    <x v="1"/>
    <n v="187.5"/>
    <m/>
    <s v="ICTE7(5) ICTE7(5) "/>
    <n v="1"/>
    <n v="187.5"/>
    <n v="0"/>
    <n v="0"/>
    <n v="0"/>
    <n v="0"/>
    <n v="0"/>
    <n v="0"/>
    <n v="0"/>
    <n v="0"/>
    <n v="0"/>
    <n v="0"/>
    <s v="SICT"/>
    <s v="I8"/>
    <s v=" "/>
    <x v="11"/>
    <x v="89"/>
    <n v="1"/>
    <n v="187.5"/>
    <s v="heraf er 2 studerende fra MED9"/>
    <m/>
    <s v="SUS"/>
    <s v="oa"/>
    <m/>
    <m/>
    <n v="5"/>
  </r>
  <r>
    <s v="E13"/>
    <s v="Kursus"/>
    <x v="1"/>
    <x v="104"/>
    <s v="Cph"/>
    <n v="5"/>
    <n v="26"/>
    <x v="2"/>
    <n v="8.6657999999999991"/>
    <m/>
    <s v="ICTE7(5) ICTE7(5) "/>
    <n v="1"/>
    <n v="8.6657999999999991"/>
    <n v="0"/>
    <n v="0"/>
    <n v="0"/>
    <n v="0"/>
    <n v="0"/>
    <n v="0"/>
    <n v="0"/>
    <n v="0"/>
    <n v="0"/>
    <n v="0"/>
    <s v="SICT"/>
    <s v="I8"/>
    <m/>
    <x v="11"/>
    <x v="89"/>
    <n v="1"/>
    <n v="8.6657999999999991"/>
    <s v="en studerende til re eksamen"/>
    <m/>
    <s v="SUS"/>
    <s v="oa"/>
    <m/>
    <m/>
    <n v="5"/>
  </r>
  <r>
    <s v="E13"/>
    <s v="Kursus"/>
    <x v="1"/>
    <x v="104"/>
    <s v="Cph"/>
    <n v="5"/>
    <n v="0"/>
    <x v="27"/>
    <n v="0"/>
    <m/>
    <s v="ICTE7(5) ICTE7(5) "/>
    <n v="1"/>
    <n v="0"/>
    <n v="0"/>
    <n v="0"/>
    <n v="0"/>
    <n v="0"/>
    <n v="0"/>
    <n v="0"/>
    <n v="0"/>
    <n v="0"/>
    <n v="0"/>
    <n v="0"/>
    <s v="SICT"/>
    <s v="I8"/>
    <s v=" "/>
    <x v="11"/>
    <x v="89"/>
    <n v="1"/>
    <n v="0"/>
    <s v="Skal ikke rekv. 0 stud i aalb."/>
    <s v="UDGÅR"/>
    <s v="SUS"/>
    <s v="oa"/>
    <m/>
    <m/>
    <s v="udgår"/>
  </r>
  <r>
    <s v="E13"/>
    <s v="Kursus"/>
    <x v="1"/>
    <x v="104"/>
    <s v="Cph"/>
    <n v="5"/>
    <n v="26"/>
    <x v="5"/>
    <n v="8.6657999999999991"/>
    <m/>
    <s v="ICTE7(5) ICTE7(5) "/>
    <n v="1"/>
    <n v="8.6657999999999991"/>
    <n v="0"/>
    <n v="0"/>
    <n v="0"/>
    <n v="0"/>
    <n v="0"/>
    <n v="0"/>
    <n v="0"/>
    <n v="0"/>
    <n v="0"/>
    <n v="0"/>
    <s v="SICT"/>
    <s v="I8"/>
    <m/>
    <x v="11"/>
    <x v="71"/>
    <n v="1"/>
    <n v="8.6657999999999991"/>
    <s v="en studerende til re eksamen"/>
    <m/>
    <s v="SUS"/>
    <s v="oa"/>
    <m/>
    <m/>
    <n v="5"/>
  </r>
  <r>
    <s v="E13"/>
    <s v="Kursus"/>
    <x v="9"/>
    <x v="105"/>
    <s v="Cph "/>
    <n v="5"/>
    <n v="6"/>
    <x v="1"/>
    <n v="159"/>
    <m/>
    <s v="ICTE8(1) ICTE9(1) "/>
    <n v="1"/>
    <n v="159"/>
    <n v="0"/>
    <n v="0"/>
    <n v="0"/>
    <n v="0"/>
    <n v="0"/>
    <n v="0"/>
    <n v="0"/>
    <n v="0"/>
    <n v="0"/>
    <n v="0"/>
    <s v="SICT"/>
    <s v="I8"/>
    <m/>
    <x v="11"/>
    <x v="37"/>
    <n v="1"/>
    <n v="159"/>
    <m/>
    <m/>
    <s v="SUS"/>
    <s v="oa"/>
    <m/>
    <m/>
    <n v="8"/>
  </r>
  <r>
    <s v="E13"/>
    <s v="Kursus"/>
    <x v="9"/>
    <x v="105"/>
    <s v="Cph "/>
    <n v="5"/>
    <n v="6"/>
    <x v="2"/>
    <n v="1.9998"/>
    <m/>
    <s v="ICTE8(1) ICTE9(1) "/>
    <n v="1"/>
    <n v="1.9998"/>
    <n v="0"/>
    <n v="0"/>
    <n v="0"/>
    <n v="0"/>
    <n v="0"/>
    <n v="0"/>
    <n v="0"/>
    <n v="0"/>
    <n v="0"/>
    <n v="0"/>
    <s v="SICT"/>
    <s v="I8"/>
    <m/>
    <x v="11"/>
    <x v="37"/>
    <n v="1"/>
    <n v="1.9998"/>
    <m/>
    <m/>
    <s v="SUS"/>
    <s v="oa"/>
    <m/>
    <m/>
    <n v="8"/>
  </r>
  <r>
    <s v="E13"/>
    <s v="Kursus"/>
    <x v="9"/>
    <x v="105"/>
    <s v="Cph "/>
    <n v="5"/>
    <n v="6"/>
    <x v="5"/>
    <n v="1.9998"/>
    <m/>
    <s v="ICTE8(1) ICTE9(1) "/>
    <n v="1"/>
    <n v="1.9998"/>
    <n v="0"/>
    <n v="0"/>
    <n v="0"/>
    <n v="0"/>
    <n v="0"/>
    <n v="0"/>
    <n v="0"/>
    <n v="0"/>
    <n v="0"/>
    <n v="0"/>
    <s v="SICT"/>
    <s v="I8"/>
    <m/>
    <x v="11"/>
    <x v="37"/>
    <n v="1"/>
    <n v="1.9998"/>
    <m/>
    <m/>
    <s v="SUS"/>
    <s v="oa"/>
    <m/>
    <m/>
    <n v="8"/>
  </r>
  <r>
    <s v="E13"/>
    <s v="Kursus"/>
    <x v="1"/>
    <x v="106"/>
    <s v="Cph "/>
    <n v="5"/>
    <n v="4"/>
    <x v="1"/>
    <n v="156"/>
    <m/>
    <s v="ICTE7(5) ICTE9(5) "/>
    <n v="1"/>
    <n v="156"/>
    <n v="0"/>
    <n v="0"/>
    <n v="0"/>
    <n v="0"/>
    <n v="0"/>
    <n v="0"/>
    <n v="0"/>
    <n v="0"/>
    <n v="0"/>
    <n v="0"/>
    <s v="SICT"/>
    <s v="I8"/>
    <m/>
    <x v="11"/>
    <x v="37"/>
    <n v="1"/>
    <n v="156"/>
    <s v="1 MED9 stud"/>
    <m/>
    <s v="SUS"/>
    <s v=" "/>
    <m/>
    <m/>
    <n v="7"/>
  </r>
  <r>
    <s v="E13"/>
    <s v="Kursus"/>
    <x v="1"/>
    <x v="106"/>
    <s v="Cph "/>
    <n v="5"/>
    <n v="4"/>
    <x v="2"/>
    <n v="1.3331999999999999"/>
    <m/>
    <s v="ICTE7(5) ICTE9(5) "/>
    <n v="1"/>
    <n v="1.3331999999999999"/>
    <n v="0"/>
    <n v="0"/>
    <n v="0"/>
    <n v="0"/>
    <n v="0"/>
    <n v="0"/>
    <n v="0"/>
    <n v="0"/>
    <n v="0"/>
    <n v="0"/>
    <s v="SICT"/>
    <s v="I8"/>
    <m/>
    <x v="11"/>
    <x v="37"/>
    <n v="1"/>
    <n v="1.3331999999999999"/>
    <s v="1 MED9 stud"/>
    <m/>
    <s v="SUS"/>
    <s v=" "/>
    <m/>
    <m/>
    <n v="7"/>
  </r>
  <r>
    <s v="E13"/>
    <s v="Kursus"/>
    <x v="1"/>
    <x v="106"/>
    <s v="Cph "/>
    <n v="5"/>
    <n v="4"/>
    <x v="5"/>
    <n v="1.3331999999999999"/>
    <m/>
    <s v="ICTE7(5) ICTE9(5) "/>
    <n v="1"/>
    <n v="1.3331999999999999"/>
    <n v="0"/>
    <n v="0"/>
    <n v="0"/>
    <n v="0"/>
    <n v="0"/>
    <n v="0"/>
    <n v="0"/>
    <n v="0"/>
    <n v="0"/>
    <n v="0"/>
    <s v="SICT"/>
    <s v="I8"/>
    <m/>
    <x v="11"/>
    <x v="37"/>
    <n v="1"/>
    <n v="1.3331999999999999"/>
    <s v="1 MED9 stud"/>
    <m/>
    <s v="SUS"/>
    <s v=" "/>
    <m/>
    <m/>
    <n v="7"/>
  </r>
  <r>
    <s v="E13"/>
    <s v="Kursus"/>
    <x v="1"/>
    <x v="107"/>
    <s v="Cph "/>
    <n v="5"/>
    <n v="25"/>
    <x v="1"/>
    <n v="187.5"/>
    <m/>
    <s v="ICTE7(5) ICTE9(5) "/>
    <n v="1"/>
    <n v="187.5"/>
    <n v="0"/>
    <n v="0"/>
    <n v="0"/>
    <n v="0"/>
    <n v="0"/>
    <n v="0"/>
    <n v="0"/>
    <n v="0"/>
    <n v="0"/>
    <n v="0"/>
    <s v="SICT"/>
    <s v="I8"/>
    <m/>
    <x v="11"/>
    <x v="37"/>
    <n v="1"/>
    <n v="187.5"/>
    <m/>
    <m/>
    <s v="SUS"/>
    <s v="oa"/>
    <m/>
    <m/>
    <n v="7"/>
  </r>
  <r>
    <s v="E13"/>
    <s v="Kursus"/>
    <x v="1"/>
    <x v="107"/>
    <s v="Cph "/>
    <n v="5"/>
    <n v="27"/>
    <x v="2"/>
    <n v="8.9991000000000003"/>
    <m/>
    <s v="ICTE7(5) ICTE9(5) "/>
    <n v="1"/>
    <n v="8.9991000000000003"/>
    <n v="0"/>
    <n v="0"/>
    <n v="0"/>
    <n v="0"/>
    <n v="0"/>
    <n v="0"/>
    <n v="0"/>
    <n v="0"/>
    <n v="0"/>
    <n v="0"/>
    <s v="SICT"/>
    <s v="I8"/>
    <m/>
    <x v="11"/>
    <x v="37"/>
    <n v="1"/>
    <n v="8.9991000000000003"/>
    <s v="2 til re eks. i feb."/>
    <m/>
    <s v="SUS"/>
    <s v="oa"/>
    <m/>
    <m/>
    <n v="7"/>
  </r>
  <r>
    <s v="E13"/>
    <s v="Kursus"/>
    <x v="1"/>
    <x v="107"/>
    <s v="Cph "/>
    <n v="5"/>
    <n v="27"/>
    <x v="5"/>
    <n v="8.9991000000000003"/>
    <m/>
    <s v="ICTE7(5) ICTE9(5) "/>
    <n v="1"/>
    <n v="8.9991000000000003"/>
    <n v="0"/>
    <n v="0"/>
    <n v="0"/>
    <n v="0"/>
    <n v="0"/>
    <n v="0"/>
    <n v="0"/>
    <n v="0"/>
    <n v="0"/>
    <n v="0"/>
    <s v="SICT"/>
    <s v="I8"/>
    <m/>
    <x v="11"/>
    <x v="37"/>
    <n v="1"/>
    <n v="8.9991000000000003"/>
    <s v="2 til re eks. i feb."/>
    <m/>
    <s v="SUS"/>
    <s v="oa"/>
    <m/>
    <m/>
    <n v="7"/>
  </r>
  <r>
    <s v="E13"/>
    <s v="Kursus"/>
    <x v="6"/>
    <x v="108"/>
    <s v="Cph "/>
    <n v="5"/>
    <n v="21"/>
    <x v="1"/>
    <n v="181.5"/>
    <m/>
    <s v="ITCOM3(23) "/>
    <n v="1"/>
    <n v="181.5"/>
    <n v="0"/>
    <n v="0"/>
    <n v="0"/>
    <n v="0"/>
    <n v="0"/>
    <n v="0"/>
    <n v="0"/>
    <n v="0"/>
    <n v="0"/>
    <n v="0"/>
    <s v="SICT"/>
    <s v="I8"/>
    <m/>
    <x v="11"/>
    <x v="37"/>
    <n v="1"/>
    <n v="181.5"/>
    <s v="heraf 1 gæstestuderende"/>
    <m/>
    <s v="SUS"/>
    <s v="oa"/>
    <m/>
    <m/>
    <n v="2"/>
  </r>
  <r>
    <s v="E13"/>
    <s v="Kursus"/>
    <x v="6"/>
    <x v="108"/>
    <s v="Cph "/>
    <n v="5"/>
    <n v="21"/>
    <x v="2"/>
    <n v="6.9992999999999999"/>
    <m/>
    <s v="ITCOM3(23) "/>
    <n v="1"/>
    <n v="6.9992999999999999"/>
    <n v="0"/>
    <n v="0"/>
    <n v="0"/>
    <n v="0"/>
    <n v="0"/>
    <n v="0"/>
    <n v="0"/>
    <n v="0"/>
    <n v="0"/>
    <n v="0"/>
    <s v="SICT"/>
    <s v="I8"/>
    <m/>
    <x v="11"/>
    <x v="37"/>
    <n v="1"/>
    <n v="6.9992999999999999"/>
    <s v="heraf 1 gæstestuderende"/>
    <m/>
    <s v="SUS"/>
    <s v="oa"/>
    <m/>
    <m/>
    <n v="2"/>
  </r>
  <r>
    <s v="E13"/>
    <s v="Kursus"/>
    <x v="6"/>
    <x v="108"/>
    <s v="Cph "/>
    <n v="5"/>
    <n v="21"/>
    <x v="5"/>
    <n v="6.9992999999999999"/>
    <m/>
    <s v="ITCOM3(23) "/>
    <n v="1"/>
    <n v="6.9992999999999999"/>
    <n v="0"/>
    <n v="0"/>
    <n v="0"/>
    <n v="0"/>
    <n v="0"/>
    <n v="0"/>
    <n v="0"/>
    <n v="0"/>
    <n v="0"/>
    <n v="0"/>
    <s v="SICT"/>
    <s v="I8"/>
    <m/>
    <x v="11"/>
    <x v="37"/>
    <n v="1"/>
    <n v="6.9992999999999999"/>
    <s v="heraf 1 gæstestuderende"/>
    <m/>
    <s v="SUS"/>
    <s v="oa"/>
    <m/>
    <m/>
    <n v="2"/>
  </r>
  <r>
    <s v="E13"/>
    <s v="Kursus"/>
    <x v="3"/>
    <x v="109"/>
    <s v="Cph "/>
    <n v="5"/>
    <n v="23"/>
    <x v="1"/>
    <n v="184.5"/>
    <m/>
    <s v="ITCOM5(15) "/>
    <n v="1"/>
    <n v="184.5"/>
    <n v="0"/>
    <n v="0"/>
    <n v="0"/>
    <n v="0"/>
    <n v="0"/>
    <n v="0"/>
    <n v="0"/>
    <n v="0"/>
    <n v="0"/>
    <n v="0"/>
    <s v="SICT"/>
    <s v="I8"/>
    <m/>
    <x v="11"/>
    <x v="37"/>
    <n v="1"/>
    <n v="184.5"/>
    <s v="17 ord degree, 2 forsink. Degree, 1 gæstestud.3 suppl.forløb."/>
    <m/>
    <s v="SUS"/>
    <s v="oa"/>
    <m/>
    <m/>
    <n v="3"/>
  </r>
  <r>
    <s v="E13"/>
    <s v="Kursus"/>
    <x v="3"/>
    <x v="109"/>
    <s v="Cph "/>
    <n v="5"/>
    <n v="27"/>
    <x v="2"/>
    <n v="8.9991000000000003"/>
    <m/>
    <s v="ITCOM5(15) "/>
    <n v="1"/>
    <n v="8.9991000000000003"/>
    <n v="0"/>
    <n v="0"/>
    <n v="0"/>
    <n v="0"/>
    <n v="0"/>
    <n v="0"/>
    <n v="0"/>
    <n v="0"/>
    <n v="0"/>
    <n v="0"/>
    <s v="SICT"/>
    <s v="I8"/>
    <m/>
    <x v="11"/>
    <x v="37"/>
    <n v="1"/>
    <n v="8.9991000000000003"/>
    <s v="4 studerende til re eksamen i februar"/>
    <m/>
    <s v="SUS"/>
    <s v="oa"/>
    <m/>
    <m/>
    <n v="3"/>
  </r>
  <r>
    <s v="E13"/>
    <s v="Kursus"/>
    <x v="3"/>
    <x v="109"/>
    <s v="Cph "/>
    <n v="5"/>
    <n v="27"/>
    <x v="5"/>
    <n v="8.9991000000000003"/>
    <m/>
    <s v="ITCOM5(15) "/>
    <n v="1"/>
    <n v="8.9991000000000003"/>
    <n v="0"/>
    <n v="0"/>
    <n v="0"/>
    <n v="0"/>
    <n v="0"/>
    <n v="0"/>
    <n v="0"/>
    <n v="0"/>
    <n v="0"/>
    <n v="0"/>
    <s v="SICT"/>
    <s v="I8"/>
    <m/>
    <x v="11"/>
    <x v="37"/>
    <n v="1"/>
    <n v="8.9991000000000003"/>
    <s v="4 studerende til re eksamen i februar"/>
    <m/>
    <s v="SUS"/>
    <s v="oa"/>
    <m/>
    <m/>
    <n v="3"/>
  </r>
  <r>
    <s v="E13"/>
    <s v="Kursus"/>
    <x v="8"/>
    <x v="110"/>
    <s v="Cph "/>
    <n v="5"/>
    <n v="48"/>
    <x v="1"/>
    <n v="222"/>
    <m/>
    <s v="ITCOM1(35) "/>
    <n v="1"/>
    <n v="222"/>
    <n v="0"/>
    <n v="0"/>
    <n v="0"/>
    <n v="0"/>
    <n v="0"/>
    <n v="0"/>
    <n v="0"/>
    <n v="0"/>
    <n v="0"/>
    <n v="0"/>
    <s v="SICT"/>
    <s v="I8"/>
    <m/>
    <x v="11"/>
    <x v="37"/>
    <n v="1"/>
    <n v="222"/>
    <m/>
    <s v=" "/>
    <s v="SUS"/>
    <s v="oa"/>
    <s v="2 stud. Iflg MK/chp"/>
    <m/>
    <n v="1"/>
  </r>
  <r>
    <s v="E13"/>
    <s v="Kursus"/>
    <x v="8"/>
    <x v="110"/>
    <s v="Cph "/>
    <n v="5"/>
    <n v="51"/>
    <x v="2"/>
    <n v="16.9983"/>
    <m/>
    <s v="ITCOM1(35) "/>
    <n v="1"/>
    <n v="16.9983"/>
    <n v="0"/>
    <n v="0"/>
    <n v="0"/>
    <n v="0"/>
    <n v="0"/>
    <n v="0"/>
    <n v="0"/>
    <n v="0"/>
    <n v="0"/>
    <n v="0"/>
    <s v="SICT"/>
    <s v="I8"/>
    <m/>
    <x v="11"/>
    <x v="37"/>
    <n v="1"/>
    <n v="16.9983"/>
    <m/>
    <s v=" "/>
    <s v="SUS"/>
    <s v="oa"/>
    <s v="2 stud. Iflg MK/chp / 3 re-eksaminer jf. Rekv. -OA"/>
    <m/>
    <n v="1"/>
  </r>
  <r>
    <s v="E13"/>
    <s v="Kursus"/>
    <x v="8"/>
    <x v="110"/>
    <s v="Cph "/>
    <n v="5"/>
    <n v="51"/>
    <x v="5"/>
    <n v="16.9983"/>
    <m/>
    <s v="ITCOM1(35) "/>
    <n v="1"/>
    <n v="16.9983"/>
    <n v="0"/>
    <n v="0"/>
    <n v="0"/>
    <n v="0"/>
    <n v="0"/>
    <n v="0"/>
    <n v="0"/>
    <n v="0"/>
    <n v="0"/>
    <n v="0"/>
    <s v="SICT"/>
    <s v="I8"/>
    <m/>
    <x v="11"/>
    <x v="37"/>
    <n v="1"/>
    <n v="16.9983"/>
    <m/>
    <s v=" "/>
    <s v="SUS"/>
    <s v="oa"/>
    <s v="2 stud. Iflg MK/chp / 3 re-eksaminer jf. Rekv. -OA"/>
    <m/>
    <n v="1"/>
  </r>
  <r>
    <s v="E13"/>
    <s v="Kursus"/>
    <x v="2"/>
    <x v="111"/>
    <s v="Cph "/>
    <n v="5"/>
    <n v="18"/>
    <x v="1"/>
    <n v="40"/>
    <m/>
    <s v="ICTE9(5) ICTE7(5) "/>
    <n v="1"/>
    <n v="40"/>
    <n v="0"/>
    <n v="0"/>
    <n v="0"/>
    <n v="0"/>
    <n v="0"/>
    <n v="0"/>
    <n v="0"/>
    <n v="0"/>
    <n v="0"/>
    <n v="0"/>
    <s v="SICT"/>
    <s v="I8"/>
    <m/>
    <x v="11"/>
    <x v="37"/>
    <n v="1"/>
    <n v="40"/>
    <m/>
    <m/>
    <s v="SUS"/>
    <s v="oa"/>
    <m/>
    <m/>
    <n v="8"/>
  </r>
  <r>
    <s v="E13"/>
    <s v="Semesterkoordinator"/>
    <x v="3"/>
    <x v="8"/>
    <s v="Cph"/>
    <s v=" "/>
    <m/>
    <x v="35"/>
    <n v="140"/>
    <m/>
    <m/>
    <n v="1"/>
    <n v="140"/>
    <n v="0"/>
    <n v="0"/>
    <n v="0"/>
    <n v="0"/>
    <n v="0"/>
    <n v="0"/>
    <n v="0"/>
    <n v="0"/>
    <n v="0"/>
    <n v="0"/>
    <s v="SICT"/>
    <s v="I8"/>
    <s v="Koordination af Itcom (alle sem)"/>
    <x v="11"/>
    <x v="37"/>
    <n v="1"/>
    <n v="140"/>
    <m/>
    <m/>
    <s v="SUS"/>
    <s v="oa"/>
    <m/>
    <m/>
    <n v="13"/>
  </r>
  <r>
    <s v="E13"/>
    <s v="Vejledning"/>
    <x v="11"/>
    <x v="112"/>
    <s v="Cph"/>
    <s v=" "/>
    <n v="1"/>
    <x v="3"/>
    <n v="12"/>
    <m/>
    <s v="HUM IT"/>
    <n v="0"/>
    <n v="0"/>
    <n v="0"/>
    <n v="0"/>
    <n v="0"/>
    <n v="0"/>
    <n v="0"/>
    <n v="0"/>
    <n v="0"/>
    <n v="0"/>
    <n v="1"/>
    <n v="12"/>
    <s v="CAT"/>
    <s v="I8"/>
    <m/>
    <x v="11"/>
    <x v="37"/>
    <n v="1"/>
    <n v="12"/>
    <s v="Siri Holm/Kommunikation, Æstetik &amp; Oplevelsesteknologi (Communication, Art &amp; Technology)"/>
    <m/>
    <s v="SUS"/>
    <s v=" "/>
    <m/>
    <m/>
    <m/>
  </r>
  <r>
    <s v="E13"/>
    <s v="Semesterkoordinator"/>
    <x v="3"/>
    <x v="8"/>
    <s v="Cph"/>
    <n v="5"/>
    <m/>
    <x v="36"/>
    <n v="100"/>
    <m/>
    <s v="ICTE"/>
    <n v="1"/>
    <n v="100"/>
    <n v="0"/>
    <n v="0"/>
    <n v="0"/>
    <n v="0"/>
    <n v="0"/>
    <n v="0"/>
    <n v="0"/>
    <n v="0"/>
    <n v="0"/>
    <n v="0"/>
    <s v="SICT"/>
    <s v="I8"/>
    <s v="Koordination af ICTE (alle sem)"/>
    <x v="11"/>
    <x v="94"/>
    <n v="1"/>
    <n v="100"/>
    <m/>
    <m/>
    <s v="SUS"/>
    <s v="oa"/>
    <m/>
    <m/>
    <n v="13"/>
  </r>
  <r>
    <s v="E13"/>
    <s v="Vejledning"/>
    <x v="1"/>
    <x v="81"/>
    <s v="Cph"/>
    <n v="15"/>
    <n v="18"/>
    <x v="4"/>
    <n v="42"/>
    <m/>
    <m/>
    <n v="1"/>
    <n v="42"/>
    <n v="0"/>
    <n v="0"/>
    <n v="0"/>
    <n v="0"/>
    <n v="0"/>
    <n v="0"/>
    <n v="0"/>
    <n v="0"/>
    <n v="0"/>
    <n v="0"/>
    <s v="SICT"/>
    <s v="I8"/>
    <m/>
    <x v="11"/>
    <x v="37"/>
    <n v="1"/>
    <n v="42"/>
    <s v="samt 7 timer for reeksamen dvs 41 timer i alt/mk  / OA: jeg vil mene 36 + 6 = 42 (benytter 6 timer - da der gives 2 timer per stud)"/>
    <m/>
    <s v="SUS"/>
    <s v="oa"/>
    <m/>
    <m/>
    <n v="12"/>
  </r>
  <r>
    <s v="E13"/>
    <s v="Vejledning"/>
    <x v="9"/>
    <x v="113"/>
    <s v="Cph"/>
    <n v="15"/>
    <n v="7"/>
    <x v="4"/>
    <n v="14"/>
    <m/>
    <m/>
    <n v="1"/>
    <n v="14"/>
    <n v="0"/>
    <n v="0"/>
    <n v="0"/>
    <n v="0"/>
    <n v="0"/>
    <n v="0"/>
    <n v="0"/>
    <n v="0"/>
    <n v="0"/>
    <n v="0"/>
    <s v="SICT"/>
    <s v="I8"/>
    <m/>
    <x v="11"/>
    <x v="37"/>
    <n v="1"/>
    <n v="14"/>
    <m/>
    <m/>
    <s v="SUS"/>
    <s v="oa"/>
    <m/>
    <m/>
    <n v="12"/>
  </r>
  <r>
    <s v="E13"/>
    <s v="Vejledning"/>
    <x v="2"/>
    <x v="15"/>
    <s v="Cph"/>
    <n v="15"/>
    <n v="3"/>
    <x v="4"/>
    <n v="16"/>
    <m/>
    <m/>
    <n v="1"/>
    <n v="16"/>
    <n v="0"/>
    <n v="0"/>
    <n v="0"/>
    <n v="0"/>
    <n v="0"/>
    <n v="0"/>
    <n v="0"/>
    <n v="0"/>
    <n v="0"/>
    <n v="0"/>
    <s v="SICT"/>
    <s v="I8"/>
    <m/>
    <x v="11"/>
    <x v="37"/>
    <n v="1"/>
    <n v="16"/>
    <s v="der var to grupper (1+2 stud).  8 timer pr projekt/mk"/>
    <m/>
    <s v="SUS"/>
    <s v=" "/>
    <m/>
    <m/>
    <n v="12"/>
  </r>
  <r>
    <s v="E13"/>
    <s v="Vejledning"/>
    <x v="8"/>
    <x v="114"/>
    <s v="Cph"/>
    <n v="10"/>
    <n v="48"/>
    <x v="4"/>
    <n v="96"/>
    <m/>
    <m/>
    <n v="1"/>
    <n v="96"/>
    <n v="0"/>
    <n v="0"/>
    <n v="0"/>
    <n v="0"/>
    <n v="0"/>
    <n v="0"/>
    <n v="0"/>
    <n v="0"/>
    <n v="0"/>
    <n v="0"/>
    <s v="SICT"/>
    <s v="I8"/>
    <m/>
    <x v="11"/>
    <x v="37"/>
    <n v="1"/>
    <n v="96"/>
    <m/>
    <m/>
    <s v="SUS"/>
    <s v="oa"/>
    <m/>
    <m/>
    <n v="11"/>
  </r>
  <r>
    <s v="E13"/>
    <s v="Vejledning"/>
    <x v="6"/>
    <x v="115"/>
    <s v="Cph"/>
    <n v="15"/>
    <n v="18"/>
    <x v="4"/>
    <n v="38"/>
    <m/>
    <m/>
    <n v="1"/>
    <n v="38"/>
    <n v="0"/>
    <n v="0"/>
    <n v="0"/>
    <n v="0"/>
    <n v="0"/>
    <n v="0"/>
    <n v="0"/>
    <n v="0"/>
    <n v="0"/>
    <n v="0"/>
    <s v="SICT"/>
    <s v="I8"/>
    <s v=" "/>
    <x v="11"/>
    <x v="37"/>
    <n v="1"/>
    <n v="38"/>
    <s v="4 grupper med henholdsvis 3,4,5 og 6 medlemmer. Minimumstakst er 8 timer pr. projekt"/>
    <m/>
    <s v="SUS"/>
    <s v="oa"/>
    <m/>
    <m/>
    <n v="12"/>
  </r>
  <r>
    <s v="E13"/>
    <s v="Vejledning"/>
    <x v="3"/>
    <x v="116"/>
    <s v="Cph"/>
    <n v="15"/>
    <n v="22"/>
    <x v="4"/>
    <n v="77"/>
    <m/>
    <m/>
    <n v="1"/>
    <n v="77"/>
    <n v="0"/>
    <n v="0"/>
    <n v="0"/>
    <n v="0"/>
    <n v="0"/>
    <n v="0"/>
    <n v="0"/>
    <n v="0"/>
    <n v="0"/>
    <n v="0"/>
    <s v="SICT"/>
    <s v="I8"/>
    <m/>
    <x v="11"/>
    <x v="37"/>
    <n v="1"/>
    <n v="77"/>
    <s v="15 ord., 1 ord. men forsinket,1 gæst ,3 på suppl.forløb/3 gr a 1 person,1 gr a 2 personer, 2 gr a 3 personer,1 gr a 4 personer,1 gr a 5 personer/samt 7 t for re-eks - dumpede i E12 dvs 77 timer i alt"/>
    <m/>
    <s v="SUS"/>
    <s v=" "/>
    <m/>
    <m/>
    <n v="12"/>
  </r>
  <r>
    <s v="E13"/>
    <s v="Kursus"/>
    <x v="3"/>
    <x v="77"/>
    <s v="Cph"/>
    <n v="5"/>
    <n v="63"/>
    <x v="4"/>
    <n v="18.100000000000001"/>
    <m/>
    <s v="BBT1, ITCOM1"/>
    <n v="1"/>
    <n v="18.100000000000001"/>
    <m/>
    <m/>
    <m/>
    <m/>
    <m/>
    <m/>
    <m/>
    <m/>
    <m/>
    <m/>
    <s v="SICT"/>
    <s v="I8"/>
    <m/>
    <x v="11"/>
    <x v="87"/>
    <n v="1"/>
    <n v="18.100000000000001"/>
    <m/>
    <m/>
    <s v="HH / MBI"/>
    <m/>
    <m/>
    <m/>
    <m/>
  </r>
  <r>
    <s v="E13"/>
    <s v="Vejledning"/>
    <x v="11"/>
    <x v="117"/>
    <s v="Cph"/>
    <s v=" "/>
    <n v="1"/>
    <x v="3"/>
    <n v="30"/>
    <m/>
    <s v="SBI"/>
    <n v="0"/>
    <n v="0"/>
    <n v="1"/>
    <n v="30"/>
    <n v="0"/>
    <n v="0"/>
    <n v="0"/>
    <n v="0"/>
    <n v="0"/>
    <n v="0"/>
    <n v="0"/>
    <n v="0"/>
    <s v="SES"/>
    <s v="I8"/>
    <m/>
    <x v="11"/>
    <x v="37"/>
    <n v="1"/>
    <n v="30"/>
    <s v="Stud Kim Fentz Andersen"/>
    <m/>
    <s v="SUS"/>
    <s v=" "/>
    <m/>
    <m/>
    <m/>
  </r>
  <r>
    <s v="E13"/>
    <s v="Vejledning"/>
    <x v="11"/>
    <x v="117"/>
    <s v="Cph"/>
    <s v=" "/>
    <n v="1"/>
    <x v="3"/>
    <n v="30"/>
    <m/>
    <s v="SBI"/>
    <n v="0"/>
    <n v="0"/>
    <n v="1"/>
    <n v="30"/>
    <n v="0"/>
    <n v="0"/>
    <n v="0"/>
    <n v="0"/>
    <n v="0"/>
    <n v="0"/>
    <n v="0"/>
    <n v="0"/>
    <s v="SES"/>
    <s v="I8"/>
    <m/>
    <x v="11"/>
    <x v="37"/>
    <n v="1"/>
    <n v="30"/>
    <s v="Stud Thomas Svenstrup Kristensen"/>
    <m/>
    <s v="SUS"/>
    <s v=" "/>
    <m/>
    <m/>
    <m/>
  </r>
  <r>
    <s v="E13"/>
    <s v="Vejledning"/>
    <x v="11"/>
    <x v="118"/>
    <s v="Cph"/>
    <s v=" "/>
    <n v="1"/>
    <x v="3"/>
    <n v="25"/>
    <m/>
    <s v="MED"/>
    <n v="1"/>
    <n v="25"/>
    <n v="0"/>
    <n v="0"/>
    <n v="0"/>
    <n v="0"/>
    <n v="0"/>
    <n v="0"/>
    <n v="0"/>
    <n v="0"/>
    <n v="0"/>
    <n v="0"/>
    <s v="SICT"/>
    <s v="I8"/>
    <m/>
    <x v="11"/>
    <x v="37"/>
    <n v="1"/>
    <n v="25"/>
    <s v="Stud Kristjan Kalmus"/>
    <m/>
    <s v="SUS"/>
    <s v=" "/>
    <s v="ja // er med på rekv. Fra 14.5.2014 / mbi+hh"/>
    <m/>
    <m/>
  </r>
  <r>
    <s v="E13"/>
    <s v="Kursus"/>
    <x v="3"/>
    <x v="76"/>
    <s v="Aalborg "/>
    <n v="1"/>
    <m/>
    <x v="1"/>
    <n v="42"/>
    <s v="Forel. m/ øv."/>
    <s v=" "/>
    <n v="0"/>
    <n v="0"/>
    <n v="0"/>
    <n v="0"/>
    <n v="0"/>
    <n v="0"/>
    <n v="0"/>
    <n v="0"/>
    <n v="0"/>
    <n v="0"/>
    <n v="1"/>
    <n v="42"/>
    <s v="TekNat"/>
    <s v="I8"/>
    <s v=" "/>
    <x v="10"/>
    <x v="54"/>
    <n v="1"/>
    <n v="42"/>
    <s v="Kursus for Ny-ansatte"/>
    <m/>
    <s v="SUS"/>
    <m/>
    <s v=" JA"/>
    <m/>
    <s v="mangler"/>
  </r>
  <r>
    <s v="E13"/>
    <s v="Vejledning"/>
    <x v="12"/>
    <x v="119"/>
    <s v="Cph"/>
    <s v=" "/>
    <n v="1"/>
    <x v="3"/>
    <n v="30"/>
    <m/>
    <s v=" "/>
    <n v="1"/>
    <n v="30"/>
    <n v="0"/>
    <n v="0"/>
    <n v="0"/>
    <n v="0"/>
    <n v="0"/>
    <n v="0"/>
    <n v="0"/>
    <n v="0"/>
    <n v="0"/>
    <n v="0"/>
    <s v="SICT"/>
    <s v="I8"/>
    <m/>
    <x v="11"/>
    <x v="37"/>
    <n v="1"/>
    <n v="30"/>
    <s v="1 ordinær men forsinket"/>
    <m/>
    <s v="SUS"/>
    <s v=" "/>
    <m/>
    <m/>
    <n v="11"/>
  </r>
  <r>
    <s v="E13"/>
    <s v="Vejledning"/>
    <x v="1"/>
    <x v="81"/>
    <s v="Cph"/>
    <n v="15"/>
    <n v="18"/>
    <x v="3"/>
    <n v="270"/>
    <m/>
    <m/>
    <n v="1"/>
    <n v="270"/>
    <n v="0"/>
    <n v="0"/>
    <n v="0"/>
    <n v="0"/>
    <n v="0"/>
    <n v="0"/>
    <n v="0"/>
    <n v="0"/>
    <n v="0"/>
    <n v="0"/>
    <s v="SICT"/>
    <s v="I8"/>
    <m/>
    <x v="11"/>
    <x v="37"/>
    <n v="1"/>
    <n v="270"/>
    <s v="1 gæst  "/>
    <m/>
    <s v="SUS"/>
    <s v="oa"/>
    <m/>
    <m/>
    <n v="11"/>
  </r>
  <r>
    <s v="E13"/>
    <s v="Vejledning"/>
    <x v="9"/>
    <x v="113"/>
    <s v="Cph"/>
    <n v="15"/>
    <n v="7"/>
    <x v="3"/>
    <n v="105"/>
    <m/>
    <m/>
    <n v="1"/>
    <n v="105"/>
    <n v="0"/>
    <n v="0"/>
    <n v="0"/>
    <n v="0"/>
    <n v="0"/>
    <n v="0"/>
    <n v="0"/>
    <n v="0"/>
    <n v="0"/>
    <n v="0"/>
    <s v="SICT"/>
    <s v="I8"/>
    <m/>
    <x v="11"/>
    <x v="37"/>
    <n v="1"/>
    <n v="105"/>
    <s v="3 på suppleringsforløb"/>
    <m/>
    <s v="SUS"/>
    <s v="oa"/>
    <m/>
    <m/>
    <n v="11"/>
  </r>
  <r>
    <s v="E13"/>
    <s v="Vejledning"/>
    <x v="12"/>
    <x v="15"/>
    <s v="Cph"/>
    <n v="15"/>
    <n v="3"/>
    <x v="3"/>
    <n v="45"/>
    <m/>
    <m/>
    <n v="1"/>
    <n v="45"/>
    <n v="0"/>
    <n v="0"/>
    <n v="0"/>
    <n v="0"/>
    <n v="0"/>
    <n v="0"/>
    <n v="0"/>
    <n v="0"/>
    <n v="0"/>
    <n v="0"/>
    <s v="SICT"/>
    <s v="I8"/>
    <m/>
    <x v="11"/>
    <x v="37"/>
    <n v="1"/>
    <n v="45"/>
    <m/>
    <m/>
    <s v="SUS"/>
    <s v=" "/>
    <m/>
    <m/>
    <n v="11"/>
  </r>
  <r>
    <s v="E13"/>
    <s v="Vejledning"/>
    <x v="8"/>
    <x v="114"/>
    <s v="Cph"/>
    <n v="5"/>
    <n v="48"/>
    <x v="3"/>
    <n v="240"/>
    <m/>
    <m/>
    <n v="1"/>
    <n v="240"/>
    <n v="0"/>
    <n v="0"/>
    <n v="0"/>
    <n v="0"/>
    <n v="0"/>
    <n v="0"/>
    <n v="0"/>
    <n v="0"/>
    <n v="0"/>
    <n v="0"/>
    <s v="SICT"/>
    <s v="I8"/>
    <s v="P0-vejl."/>
    <x v="11"/>
    <x v="37"/>
    <n v="1"/>
    <n v="240"/>
    <m/>
    <s v=" "/>
    <s v="SUS"/>
    <s v="oa"/>
    <m/>
    <m/>
    <n v="10"/>
  </r>
  <r>
    <s v="E13"/>
    <s v="Vejledning"/>
    <x v="8"/>
    <x v="114"/>
    <s v="Cph"/>
    <n v="10"/>
    <n v="48"/>
    <x v="3"/>
    <n v="480"/>
    <m/>
    <m/>
    <n v="1"/>
    <n v="480"/>
    <n v="0"/>
    <n v="0"/>
    <n v="0"/>
    <n v="0"/>
    <n v="0"/>
    <n v="0"/>
    <n v="0"/>
    <n v="0"/>
    <n v="0"/>
    <n v="0"/>
    <s v="SICT"/>
    <s v="I8"/>
    <s v="P1-vejl."/>
    <x v="11"/>
    <x v="37"/>
    <n v="1"/>
    <n v="480"/>
    <m/>
    <m/>
    <s v="SUS"/>
    <s v="oa"/>
    <m/>
    <m/>
    <n v="10"/>
  </r>
  <r>
    <s v="E13"/>
    <s v="Vejledning"/>
    <x v="6"/>
    <x v="115"/>
    <s v="Cph"/>
    <n v="15"/>
    <n v="18"/>
    <x v="3"/>
    <n v="270"/>
    <m/>
    <m/>
    <n v="1"/>
    <n v="270"/>
    <n v="0"/>
    <n v="0"/>
    <n v="0"/>
    <n v="0"/>
    <n v="0"/>
    <n v="0"/>
    <n v="0"/>
    <n v="0"/>
    <n v="0"/>
    <n v="0"/>
    <s v="SICT"/>
    <s v="I8"/>
    <s v=" "/>
    <x v="11"/>
    <x v="37"/>
    <n v="1"/>
    <n v="270"/>
    <m/>
    <m/>
    <s v="SUS"/>
    <s v="oa"/>
    <m/>
    <m/>
    <n v="10"/>
  </r>
  <r>
    <s v="E13"/>
    <s v="Vejledning"/>
    <x v="3"/>
    <x v="120"/>
    <s v="Cph"/>
    <n v="20"/>
    <n v="1"/>
    <x v="3"/>
    <n v="20"/>
    <m/>
    <s v="ITCOM6"/>
    <n v="1"/>
    <n v="20"/>
    <n v="0"/>
    <n v="0"/>
    <n v="0"/>
    <n v="0"/>
    <n v="0"/>
    <n v="0"/>
    <n v="0"/>
    <n v="0"/>
    <n v="0"/>
    <n v="0"/>
    <s v="SICT"/>
    <s v="I8"/>
    <m/>
    <x v="11"/>
    <x v="37"/>
    <n v="1"/>
    <n v="20"/>
    <s v="en stud. (Ernesta)  frivillig praktik. Forsinket et sem. Skrev bachelor projekt i E13."/>
    <m/>
    <s v="SUS"/>
    <s v=" "/>
    <s v="ja"/>
    <m/>
    <s v="mangler"/>
  </r>
  <r>
    <s v="E13"/>
    <s v="Vejledning"/>
    <x v="3"/>
    <x v="116"/>
    <s v="Cph"/>
    <n v="15"/>
    <n v="20"/>
    <x v="3"/>
    <n v="300"/>
    <m/>
    <m/>
    <n v="1"/>
    <n v="300"/>
    <n v="0"/>
    <n v="0"/>
    <n v="0"/>
    <n v="0"/>
    <n v="0"/>
    <n v="0"/>
    <n v="0"/>
    <n v="0"/>
    <n v="0"/>
    <n v="0"/>
    <s v="SICT"/>
    <s v="I8"/>
    <m/>
    <x v="11"/>
    <x v="37"/>
    <n v="1"/>
    <n v="300"/>
    <m/>
    <s v="Kan tælle os fremt til 20 stud ….."/>
    <s v="SUS"/>
    <s v=" "/>
    <m/>
    <m/>
    <n v="10"/>
  </r>
  <r>
    <s v="E13"/>
    <s v="Kursus"/>
    <x v="1"/>
    <x v="7"/>
    <s v="Aalborg "/>
    <n v="5"/>
    <m/>
    <x v="27"/>
    <n v="0"/>
    <m/>
    <s v="VGIS7(10) AA7(5) CA9(17) NDS9(8) SPC9(12) ICTE9(2) PDP7(12) "/>
    <n v="1"/>
    <n v="0"/>
    <n v="0"/>
    <n v="0"/>
    <n v="0"/>
    <n v="0"/>
    <n v="0"/>
    <n v="0"/>
    <n v="0"/>
    <n v="0"/>
    <n v="0"/>
    <n v="0"/>
    <s v="SICT"/>
    <s v="I8"/>
    <s v="Hvem var den lokale hjælpelærer?"/>
    <x v="0"/>
    <x v="0"/>
    <n v="1"/>
    <n v="0"/>
    <m/>
    <m/>
    <s v="OA"/>
    <m/>
    <m/>
    <s v="udgår"/>
    <n v="6"/>
  </r>
  <r>
    <s v="E13"/>
    <s v="Kursus"/>
    <x v="3"/>
    <x v="121"/>
    <s v="Aalborg"/>
    <n v="5"/>
    <n v="45"/>
    <x v="1"/>
    <n v="0"/>
    <m/>
    <s v="EIT5(33) "/>
    <n v="1"/>
    <n v="0"/>
    <n v="0"/>
    <n v="0"/>
    <n v="0"/>
    <n v="0"/>
    <n v="0"/>
    <n v="0"/>
    <n v="0"/>
    <n v="0"/>
    <n v="0"/>
    <n v="0"/>
    <s v="SICT"/>
    <s v="I8"/>
    <m/>
    <x v="0"/>
    <x v="0"/>
    <n v="1"/>
    <n v="0"/>
    <s v="2 kursusgange med projektstøttende undervisning "/>
    <m/>
    <s v="SUS"/>
    <s v="oa"/>
    <m/>
    <s v="udgår"/>
    <n v="10"/>
  </r>
  <r>
    <s v="E13"/>
    <s v="Kursus"/>
    <x v="3"/>
    <x v="122"/>
    <s v="Aalborg"/>
    <n v="5"/>
    <n v="3"/>
    <x v="1"/>
    <n v="45"/>
    <m/>
    <s v="VGIS7(3)"/>
    <n v="1"/>
    <n v="22.5"/>
    <n v="0"/>
    <n v="0"/>
    <n v="0"/>
    <n v="0"/>
    <n v="0"/>
    <n v="0"/>
    <n v="0"/>
    <n v="0"/>
    <n v="0"/>
    <n v="0"/>
    <s v="SICT"/>
    <s v="I8"/>
    <m/>
    <x v="3"/>
    <x v="7"/>
    <n v="0.5"/>
    <n v="22.5"/>
    <s v="Undervisning og ekstra eksamen for kandidatstuderende, der ikke har bestået Intro til Sand. og Stat."/>
    <m/>
    <s v="OA"/>
    <m/>
    <m/>
    <m/>
    <n v="10"/>
  </r>
  <r>
    <s v="E13"/>
    <s v="Kursus"/>
    <x v="3"/>
    <x v="122"/>
    <s v="Aalborg"/>
    <n v="5"/>
    <n v="3"/>
    <x v="1"/>
    <n v="45"/>
    <m/>
    <s v="VGIS7(3)"/>
    <n v="1"/>
    <n v="22.5"/>
    <n v="0"/>
    <n v="0"/>
    <n v="0"/>
    <n v="0"/>
    <n v="0"/>
    <n v="0"/>
    <n v="0"/>
    <n v="0"/>
    <n v="0"/>
    <n v="0"/>
    <s v="SICT"/>
    <s v="I8"/>
    <m/>
    <x v="8"/>
    <x v="24"/>
    <n v="0.5"/>
    <n v="22.5"/>
    <s v="Undervisning og ekstra eksamen for kandidatstuderende, der ikke har bestŒet Intro til Sand. og Stat."/>
    <m/>
    <s v="OA"/>
    <m/>
    <m/>
    <m/>
    <n v="10"/>
  </r>
  <r>
    <s v="E13"/>
    <s v="Administration"/>
    <x v="1"/>
    <x v="123"/>
    <s v="Aalborg"/>
    <n v="1"/>
    <n v="1"/>
    <x v="37"/>
    <n v="50"/>
    <m/>
    <m/>
    <n v="1"/>
    <n v="50"/>
    <n v="0"/>
    <n v="0"/>
    <n v="0"/>
    <n v="0"/>
    <n v="0"/>
    <n v="0"/>
    <n v="0"/>
    <n v="0"/>
    <n v="0"/>
    <n v="0"/>
    <s v="SICT"/>
    <s v="I8"/>
    <s v="Gymnasiebesøg, satellitprojekt"/>
    <x v="10"/>
    <x v="48"/>
    <n v="1"/>
    <n v="50"/>
    <m/>
    <m/>
    <s v="OA"/>
    <m/>
    <m/>
    <m/>
    <n v="14"/>
  </r>
  <r>
    <s v="E13"/>
    <s v="Semesterkoordinator"/>
    <x v="1"/>
    <x v="8"/>
    <s v="Aalborg "/>
    <n v="1"/>
    <m/>
    <x v="38"/>
    <n v="0"/>
    <m/>
    <m/>
    <n v="1"/>
    <n v="0"/>
    <n v="0"/>
    <n v="0"/>
    <n v="0"/>
    <n v="0"/>
    <n v="0"/>
    <n v="0"/>
    <n v="0"/>
    <n v="0"/>
    <n v="0"/>
    <n v="0"/>
    <s v="SICT"/>
    <s v="I8"/>
    <m/>
    <x v="0"/>
    <x v="0"/>
    <n v="1"/>
    <n v="0"/>
    <s v="Udgår - der var ikke udpeget nogen!"/>
    <m/>
    <s v="OA"/>
    <m/>
    <m/>
    <m/>
    <n v="14"/>
  </r>
  <r>
    <s v="E13"/>
    <s v="Vejledning"/>
    <x v="6"/>
    <x v="124"/>
    <s v="Aalborg"/>
    <n v="1"/>
    <n v="1"/>
    <x v="3"/>
    <n v="7"/>
    <m/>
    <s v="PDP3"/>
    <n v="1"/>
    <n v="7"/>
    <n v="0"/>
    <n v="0"/>
    <n v="0"/>
    <n v="0"/>
    <n v="0"/>
    <n v="0"/>
    <n v="0"/>
    <n v="0"/>
    <n v="0"/>
    <n v="0"/>
    <s v="SICT"/>
    <s v="I8"/>
    <s v="Reeksamen i projekt på PDP3_x000a_for 1 studerende "/>
    <x v="1"/>
    <x v="1"/>
    <n v="1"/>
    <n v="7"/>
    <m/>
    <m/>
    <s v="OA"/>
    <m/>
    <m/>
    <m/>
    <n v="14"/>
  </r>
  <r>
    <s v="E13"/>
    <s v="Administration"/>
    <x v="10"/>
    <x v="115"/>
    <s v="Cph"/>
    <n v="1"/>
    <n v="1"/>
    <x v="3"/>
    <n v="1.3"/>
    <m/>
    <m/>
    <n v="1"/>
    <n v="1.3"/>
    <n v="0"/>
    <n v="0"/>
    <n v="0"/>
    <n v="0"/>
    <n v="0"/>
    <n v="0"/>
    <n v="0"/>
    <n v="0"/>
    <n v="0"/>
    <n v="0"/>
    <s v="SICT"/>
    <s v="I8"/>
    <s v="Reeksamen ITCOM 4 kursus LA_x000a_og DM"/>
    <x v="11"/>
    <x v="0"/>
    <n v="1"/>
    <n v="1.3"/>
    <m/>
    <m/>
    <s v="OA"/>
    <m/>
    <m/>
    <m/>
    <n v="14"/>
  </r>
  <r>
    <s v="E13"/>
    <s v="Administration"/>
    <x v="6"/>
    <x v="115"/>
    <s v="Cph"/>
    <n v="1"/>
    <n v="1"/>
    <x v="3"/>
    <n v="7"/>
    <m/>
    <m/>
    <n v="1"/>
    <n v="7"/>
    <n v="0"/>
    <n v="0"/>
    <n v="0"/>
    <n v="0"/>
    <n v="0"/>
    <n v="0"/>
    <n v="0"/>
    <n v="0"/>
    <n v="0"/>
    <n v="0"/>
    <s v="SICT"/>
    <s v="I8"/>
    <s v="Reeksamen i projekt 1 ITCOM3 studerende"/>
    <x v="11"/>
    <x v="0"/>
    <n v="1"/>
    <n v="7"/>
    <m/>
    <m/>
    <s v="OA"/>
    <m/>
    <m/>
    <m/>
    <n v="14"/>
  </r>
  <r>
    <s v="E13"/>
    <s v="Adjunkt - kursus &amp; vejl"/>
    <x v="5"/>
    <x v="73"/>
    <s v="Aalborg"/>
    <m/>
    <m/>
    <x v="28"/>
    <n v="18"/>
    <m/>
    <m/>
    <n v="0"/>
    <n v="0"/>
    <n v="0"/>
    <n v="0"/>
    <n v="0"/>
    <n v="0"/>
    <n v="0"/>
    <n v="0"/>
    <n v="1"/>
    <n v="18"/>
    <n v="0"/>
    <n v="0"/>
    <s v="FS"/>
    <s v="I8"/>
    <m/>
    <x v="2"/>
    <x v="61"/>
    <n v="1"/>
    <n v="18"/>
    <m/>
    <m/>
    <s v="MBI"/>
    <m/>
    <s v="OA: 29/9-14: lagt ind"/>
    <m/>
    <m/>
  </r>
  <r>
    <s v="E13"/>
    <s v="Adjunkt - kursus &amp; vejl"/>
    <x v="5"/>
    <x v="73"/>
    <s v="Aalborg"/>
    <m/>
    <m/>
    <x v="28"/>
    <n v="54"/>
    <m/>
    <m/>
    <n v="0"/>
    <n v="0"/>
    <n v="0"/>
    <n v="0"/>
    <n v="0"/>
    <n v="0"/>
    <n v="0"/>
    <n v="0"/>
    <n v="1"/>
    <n v="54"/>
    <n v="0"/>
    <n v="0"/>
    <s v="FS"/>
    <s v="I8"/>
    <m/>
    <x v="2"/>
    <x v="74"/>
    <n v="1"/>
    <n v="54"/>
    <m/>
    <m/>
    <s v="MBI"/>
    <m/>
    <s v="OA: 29/9-14: lagt ind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C8:D20" firstHeaderRow="1" firstDataRow="1" firstDataCol="1"/>
  <pivotFields count="37">
    <pivotField showAll="0"/>
    <pivotField showAll="0"/>
    <pivotField axis="axisRow" showAll="0" defaultSubtotal="0">
      <items count="13">
        <item x="8"/>
        <item x="6"/>
        <item x="3"/>
        <item x="1"/>
        <item x="9"/>
        <item x="2"/>
        <item x="12"/>
        <item x="4"/>
        <item x="5"/>
        <item x="10"/>
        <item x="11"/>
        <item x="7"/>
        <item x="0"/>
      </items>
    </pivotField>
    <pivotField axis="axisRow" showAll="0">
      <items count="126">
        <item x="73"/>
        <item x="91"/>
        <item x="36"/>
        <item x="17"/>
        <item x="3"/>
        <item x="13"/>
        <item x="53"/>
        <item x="43"/>
        <item x="29"/>
        <item x="83"/>
        <item x="28"/>
        <item x="37"/>
        <item x="14"/>
        <item x="96"/>
        <item x="62"/>
        <item x="97"/>
        <item x="98"/>
        <item x="99"/>
        <item x="101"/>
        <item x="54"/>
        <item x="102"/>
        <item x="16"/>
        <item x="63"/>
        <item x="103"/>
        <item x="94"/>
        <item x="30"/>
        <item x="38"/>
        <item x="39"/>
        <item x="12"/>
        <item x="40"/>
        <item x="104"/>
        <item x="42"/>
        <item x="105"/>
        <item x="106"/>
        <item x="119"/>
        <item x="81"/>
        <item x="113"/>
        <item x="15"/>
        <item x="95"/>
        <item x="46"/>
        <item x="89"/>
        <item x="107"/>
        <item x="56"/>
        <item x="108"/>
        <item x="31"/>
        <item x="41"/>
        <item x="114"/>
        <item x="115"/>
        <item x="116"/>
        <item x="67"/>
        <item x="33"/>
        <item x="47"/>
        <item x="7"/>
        <item x="59"/>
        <item x="60"/>
        <item x="58"/>
        <item x="4"/>
        <item x="70"/>
        <item x="84"/>
        <item x="85"/>
        <item x="68"/>
        <item x="109"/>
        <item x="71"/>
        <item x="110"/>
        <item x="82"/>
        <item x="93"/>
        <item x="50"/>
        <item x="48"/>
        <item x="34"/>
        <item x="26"/>
        <item x="20"/>
        <item x="21"/>
        <item x="22"/>
        <item x="23"/>
        <item x="80"/>
        <item x="111"/>
        <item x="76"/>
        <item x="32"/>
        <item x="64"/>
        <item x="75"/>
        <item x="35"/>
        <item x="79"/>
        <item x="8"/>
        <item x="69"/>
        <item x="45"/>
        <item x="51"/>
        <item x="55"/>
        <item x="92"/>
        <item x="2"/>
        <item x="72"/>
        <item x="24"/>
        <item x="1"/>
        <item x="87"/>
        <item x="27"/>
        <item x="61"/>
        <item x="86"/>
        <item x="88"/>
        <item x="9"/>
        <item x="5"/>
        <item x="57"/>
        <item x="10"/>
        <item x="6"/>
        <item x="44"/>
        <item x="11"/>
        <item x="49"/>
        <item x="52"/>
        <item x="65"/>
        <item x="19"/>
        <item x="66"/>
        <item x="77"/>
        <item x="90"/>
        <item x="100"/>
        <item x="117"/>
        <item x="118"/>
        <item x="112"/>
        <item x="120"/>
        <item x="18"/>
        <item x="25"/>
        <item x="78"/>
        <item x="121"/>
        <item x="122"/>
        <item x="123"/>
        <item x="124"/>
        <item x="74"/>
        <item x="0"/>
        <item t="default"/>
      </items>
    </pivotField>
    <pivotField showAll="0"/>
    <pivotField showAll="0"/>
    <pivotField showAll="0"/>
    <pivotField axis="axisRow" showAll="0" defaultSubtotal="0">
      <items count="39">
        <item x="19"/>
        <item x="28"/>
        <item x="1"/>
        <item x="25"/>
        <item x="32"/>
        <item x="17"/>
        <item x="2"/>
        <item x="21"/>
        <item x="10"/>
        <item x="29"/>
        <item x="30"/>
        <item x="18"/>
        <item x="36"/>
        <item x="15"/>
        <item x="5"/>
        <item x="4"/>
        <item x="22"/>
        <item x="16"/>
        <item x="35"/>
        <item x="34"/>
        <item x="33"/>
        <item x="24"/>
        <item x="14"/>
        <item x="3"/>
        <item x="23"/>
        <item x="20"/>
        <item x="13"/>
        <item x="12"/>
        <item x="8"/>
        <item x="27"/>
        <item x="6"/>
        <item x="7"/>
        <item x="11"/>
        <item x="26"/>
        <item x="9"/>
        <item x="31"/>
        <item x="37"/>
        <item x="38"/>
        <item x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sd="0" x="9"/>
        <item sd="0" x="3"/>
        <item sd="0" x="10"/>
        <item sd="0" x="6"/>
        <item sd="0" x="11"/>
        <item sd="0" x="7"/>
        <item h="1" sd="0" x="12"/>
        <item h="1" sd="0" x="5"/>
        <item sd="0" x="2"/>
        <item sd="0" x="8"/>
        <item sd="0" x="4"/>
        <item sd="0" x="1"/>
        <item sd="0" x="0"/>
        <item t="default"/>
      </items>
    </pivotField>
    <pivotField axis="axisRow" showAll="0">
      <items count="96">
        <item x="88"/>
        <item x="75"/>
        <item x="44"/>
        <item sd="0" x="35"/>
        <item x="22"/>
        <item x="13"/>
        <item x="61"/>
        <item x="68"/>
        <item x="72"/>
        <item x="9"/>
        <item x="17"/>
        <item sd="0" x="66"/>
        <item x="74"/>
        <item x="18"/>
        <item x="30"/>
        <item x="5"/>
        <item x="60"/>
        <item x="56"/>
        <item x="92"/>
        <item x="16"/>
        <item x="25"/>
        <item x="49"/>
        <item x="31"/>
        <item x="40"/>
        <item x="27"/>
        <item x="3"/>
        <item x="62"/>
        <item x="23"/>
        <item x="89"/>
        <item x="93"/>
        <item x="94"/>
        <item x="82"/>
        <item sd="0" x="67"/>
        <item sd="0" x="57"/>
        <item sd="0" x="39"/>
        <item sd="0" x="48"/>
        <item x="85"/>
        <item x="51"/>
        <item sd="0" x="83"/>
        <item x="38"/>
        <item sd="0" x="63"/>
        <item x="20"/>
        <item x="36"/>
        <item x="21"/>
        <item sd="0" x="70"/>
        <item sd="0" x="80"/>
        <item x="42"/>
        <item x="77"/>
        <item x="91"/>
        <item sd="0" x="33"/>
        <item sd="0" x="1"/>
        <item sd="0" x="54"/>
        <item x="76"/>
        <item sd="0" x="78"/>
        <item x="90"/>
        <item x="86"/>
        <item sd="0" x="64"/>
        <item sd="0" x="0"/>
        <item x="37"/>
        <item x="45"/>
        <item x="26"/>
        <item sd="0" x="11"/>
        <item x="12"/>
        <item sd="0" x="52"/>
        <item x="4"/>
        <item sd="0" x="32"/>
        <item x="7"/>
        <item sd="0" x="59"/>
        <item sd="0" x="79"/>
        <item x="71"/>
        <item x="53"/>
        <item x="55"/>
        <item sd="0" x="58"/>
        <item x="29"/>
        <item sd="0" x="73"/>
        <item x="69"/>
        <item x="28"/>
        <item sd="0" x="43"/>
        <item sd="0" x="47"/>
        <item x="10"/>
        <item x="6"/>
        <item sd="0" x="14"/>
        <item sd="0" x="46"/>
        <item x="24"/>
        <item sd="0" x="50"/>
        <item sd="0" x="15"/>
        <item sd="0" x="84"/>
        <item x="2"/>
        <item sd="0" x="34"/>
        <item sd="0" x="8"/>
        <item x="19"/>
        <item x="81"/>
        <item x="41"/>
        <item x="87"/>
        <item x="65"/>
        <item t="default"/>
      </items>
    </pivotField>
    <pivotField showAll="0"/>
    <pivotField dataField="1" numFmtId="164"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5">
    <field x="26"/>
    <field x="27"/>
    <field x="2"/>
    <field x="7"/>
    <field x="3"/>
  </rowFields>
  <rowItems count="12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imer pr. underviser" fld="29" baseField="26" baseItem="0" numFmtId="1"/>
  </dataFields>
  <formats count="2">
    <format dxfId="146">
      <pivotArea type="all" dataOnly="0" outline="0" fieldPosition="0"/>
    </format>
    <format dxfId="14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E9:M24" headerRowCount="0" totalsRowShown="0" headerRowDxfId="23" dataDxfId="21" headerRowBorderDxfId="22" tableBorderDxfId="20">
  <tableColumns count="9">
    <tableColumn id="1" name="Column1" headerRowDxfId="19" dataDxfId="18"/>
    <tableColumn id="2" name="Column2" headerRowDxfId="17" dataDxfId="16"/>
    <tableColumn id="3" name="Column3" headerRowDxfId="15" dataDxfId="14" dataCellStyle="Percent"/>
    <tableColumn id="4" name="Column4" headerRowDxfId="13" dataDxfId="12"/>
    <tableColumn id="5" name="Column5" headerRowDxfId="11" dataDxfId="10"/>
    <tableColumn id="6" name="Column6" headerRowDxfId="9" dataDxfId="8" dataCellStyle="Percent"/>
    <tableColumn id="7" name="Column7" headerRowDxfId="7" dataDxfId="6"/>
    <tableColumn id="8" name="Column8" headerRowDxfId="5" dataDxfId="4"/>
    <tableColumn id="9" name="Column9" headerRowDxfId="3" dataDxfId="2" dataCellStyle="Percent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6"/>
  <sheetViews>
    <sheetView tabSelected="1" topLeftCell="B1" workbookViewId="0">
      <selection activeCell="C14" activeCellId="1" sqref="C13 C14"/>
    </sheetView>
  </sheetViews>
  <sheetFormatPr defaultColWidth="8.85546875" defaultRowHeight="15" x14ac:dyDescent="0.25"/>
  <cols>
    <col min="3" max="3" width="18.28515625" customWidth="1"/>
    <col min="4" max="4" width="36.7109375" customWidth="1"/>
  </cols>
  <sheetData>
    <row r="1" spans="2:5" x14ac:dyDescent="0.25">
      <c r="B1" s="76" t="s">
        <v>758</v>
      </c>
      <c r="C1" s="76"/>
      <c r="D1" s="78" t="s">
        <v>626</v>
      </c>
      <c r="E1" s="78"/>
    </row>
    <row r="2" spans="2:5" ht="31.5" x14ac:dyDescent="0.5">
      <c r="B2" s="79"/>
      <c r="C2" s="80" t="s">
        <v>627</v>
      </c>
      <c r="D2" s="80"/>
      <c r="E2" s="80"/>
    </row>
    <row r="3" spans="2:5" x14ac:dyDescent="0.25">
      <c r="B3" s="79"/>
      <c r="C3" s="79"/>
      <c r="D3" s="81"/>
      <c r="E3" s="79"/>
    </row>
    <row r="4" spans="2:5" x14ac:dyDescent="0.25">
      <c r="B4" s="79"/>
      <c r="C4" s="79"/>
      <c r="D4" s="81"/>
      <c r="E4" s="79"/>
    </row>
    <row r="5" spans="2:5" ht="23.25" x14ac:dyDescent="0.35">
      <c r="B5" s="79"/>
      <c r="C5" s="82" t="s">
        <v>628</v>
      </c>
      <c r="D5" s="82"/>
      <c r="E5" s="82"/>
    </row>
    <row r="7" spans="2:5" ht="21.75" thickBot="1" x14ac:dyDescent="0.4">
      <c r="B7" s="64"/>
      <c r="C7" s="64"/>
      <c r="D7" s="64"/>
      <c r="E7" s="64"/>
    </row>
    <row r="8" spans="2:5" ht="21" x14ac:dyDescent="0.35">
      <c r="B8" s="64"/>
      <c r="C8" s="65" t="s">
        <v>543</v>
      </c>
      <c r="D8" s="66" t="s">
        <v>545</v>
      </c>
      <c r="E8" s="64"/>
    </row>
    <row r="9" spans="2:5" ht="21" x14ac:dyDescent="0.35">
      <c r="B9" s="64"/>
      <c r="C9" s="67" t="s">
        <v>131</v>
      </c>
      <c r="D9" s="68">
        <v>2255.1436047885713</v>
      </c>
      <c r="E9" s="64"/>
    </row>
    <row r="10" spans="2:5" ht="21" x14ac:dyDescent="0.35">
      <c r="B10" s="64"/>
      <c r="C10" s="67" t="s">
        <v>57</v>
      </c>
      <c r="D10" s="68">
        <v>3410.4918717619043</v>
      </c>
      <c r="E10" s="64"/>
    </row>
    <row r="11" spans="2:5" ht="21" x14ac:dyDescent="0.35">
      <c r="B11" s="64"/>
      <c r="C11" s="67" t="s">
        <v>151</v>
      </c>
      <c r="D11" s="68">
        <v>5978.992382782857</v>
      </c>
      <c r="E11" s="64"/>
    </row>
    <row r="12" spans="2:5" ht="21" x14ac:dyDescent="0.35">
      <c r="B12" s="64"/>
      <c r="C12" s="67" t="s">
        <v>618</v>
      </c>
      <c r="D12" s="68">
        <v>803.178585</v>
      </c>
      <c r="E12" s="64"/>
    </row>
    <row r="13" spans="2:5" ht="21" x14ac:dyDescent="0.35">
      <c r="B13" s="64"/>
      <c r="C13" s="67" t="s">
        <v>195</v>
      </c>
      <c r="D13" s="68">
        <v>5825.729800000001</v>
      </c>
      <c r="E13" s="64"/>
    </row>
    <row r="14" spans="2:5" ht="21" x14ac:dyDescent="0.35">
      <c r="B14" s="64"/>
      <c r="C14" s="67" t="s">
        <v>115</v>
      </c>
      <c r="D14" s="68">
        <v>367.91629999999998</v>
      </c>
      <c r="E14" s="64"/>
    </row>
    <row r="15" spans="2:5" ht="21" x14ac:dyDescent="0.35">
      <c r="B15" s="64"/>
      <c r="C15" s="67" t="s">
        <v>52</v>
      </c>
      <c r="D15" s="68">
        <v>546.21774599999992</v>
      </c>
      <c r="E15" s="64"/>
    </row>
    <row r="16" spans="2:5" ht="21" x14ac:dyDescent="0.35">
      <c r="B16" s="64"/>
      <c r="C16" s="67" t="s">
        <v>119</v>
      </c>
      <c r="D16" s="68">
        <v>1895.2604999999999</v>
      </c>
      <c r="E16" s="64"/>
    </row>
    <row r="17" spans="2:5" ht="21" x14ac:dyDescent="0.35">
      <c r="B17" s="64"/>
      <c r="C17" s="67" t="s">
        <v>63</v>
      </c>
      <c r="D17" s="68">
        <v>615.94042499999989</v>
      </c>
      <c r="E17" s="64"/>
    </row>
    <row r="18" spans="2:5" ht="21" x14ac:dyDescent="0.35">
      <c r="B18" s="64"/>
      <c r="C18" s="67" t="s">
        <v>45</v>
      </c>
      <c r="D18" s="68">
        <v>3513.7267400999999</v>
      </c>
      <c r="E18" s="64"/>
    </row>
    <row r="19" spans="2:5" ht="21" x14ac:dyDescent="0.35">
      <c r="B19" s="64"/>
      <c r="C19" s="67" t="s">
        <v>43</v>
      </c>
      <c r="D19" s="68">
        <v>95.430700000000002</v>
      </c>
      <c r="E19" s="64"/>
    </row>
    <row r="20" spans="2:5" ht="21.75" thickBot="1" x14ac:dyDescent="0.4">
      <c r="B20" s="64"/>
      <c r="C20" s="69" t="s">
        <v>544</v>
      </c>
      <c r="D20" s="70">
        <v>25308.028655433336</v>
      </c>
      <c r="E20" s="64"/>
    </row>
    <row r="21" spans="2:5" ht="21" x14ac:dyDescent="0.35">
      <c r="B21" s="64"/>
      <c r="E21" s="64"/>
    </row>
    <row r="22" spans="2:5" ht="21" x14ac:dyDescent="0.35">
      <c r="B22" s="64"/>
      <c r="E22" s="64"/>
    </row>
    <row r="23" spans="2:5" ht="21" x14ac:dyDescent="0.35">
      <c r="B23" s="64"/>
      <c r="E23" s="64"/>
    </row>
    <row r="24" spans="2:5" ht="21" x14ac:dyDescent="0.35">
      <c r="B24" s="64"/>
      <c r="E24" s="64"/>
    </row>
    <row r="25" spans="2:5" ht="21" x14ac:dyDescent="0.35">
      <c r="B25" s="64"/>
      <c r="E25" s="64"/>
    </row>
    <row r="33" ht="15.75" thickBot="1" x14ac:dyDescent="0.3"/>
    <row r="46" ht="15.75" thickBot="1" x14ac:dyDescent="0.3"/>
    <row r="68" ht="15.75" thickBot="1" x14ac:dyDescent="0.3"/>
    <row r="87" ht="15.75" thickBot="1" x14ac:dyDescent="0.3"/>
    <row r="107" ht="15.75" thickBot="1" x14ac:dyDescent="0.3"/>
    <row r="113" ht="15.75" thickBot="1" x14ac:dyDescent="0.3"/>
    <row r="119" ht="15.75" thickBot="1" x14ac:dyDescent="0.3"/>
    <row r="131" ht="15.75" thickBot="1" x14ac:dyDescent="0.3"/>
    <row r="147" ht="15.75" thickBot="1" x14ac:dyDescent="0.3"/>
    <row r="150" ht="15.75" thickBot="1" x14ac:dyDescent="0.3"/>
    <row r="175" ht="15.75" thickBot="1" x14ac:dyDescent="0.3"/>
    <row r="190" ht="15.75" thickBot="1" x14ac:dyDescent="0.3"/>
    <row r="203" ht="15.75" thickBot="1" x14ac:dyDescent="0.3"/>
    <row r="214" ht="15.75" thickBot="1" x14ac:dyDescent="0.3"/>
    <row r="244" ht="15.75" thickBot="1" x14ac:dyDescent="0.3"/>
    <row r="247" ht="15.75" thickBot="1" x14ac:dyDescent="0.3"/>
    <row r="250" ht="15.75" thickBot="1" x14ac:dyDescent="0.3"/>
    <row r="253" ht="15.75" thickBot="1" x14ac:dyDescent="0.3"/>
    <row r="256" ht="15.75" thickBot="1" x14ac:dyDescent="0.3"/>
    <row r="268" ht="15.75" thickBot="1" x14ac:dyDescent="0.3"/>
    <row r="287" ht="15.75" thickBot="1" x14ac:dyDescent="0.3"/>
    <row r="311" ht="15.75" thickBot="1" x14ac:dyDescent="0.3"/>
    <row r="314" ht="15.75" thickBot="1" x14ac:dyDescent="0.3"/>
    <row r="317" ht="15.75" thickBot="1" x14ac:dyDescent="0.3"/>
    <row r="330" ht="15.75" thickBot="1" x14ac:dyDescent="0.3"/>
    <row r="436" ht="15.75" thickBot="1" x14ac:dyDescent="0.3"/>
    <row r="546" ht="15.75" thickBot="1" x14ac:dyDescent="0.3"/>
  </sheetData>
  <phoneticPr fontId="26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53"/>
  <sheetViews>
    <sheetView zoomScale="110" zoomScaleNormal="110" zoomScalePageLayoutView="110" workbookViewId="0">
      <pane ySplit="4" topLeftCell="A5" activePane="bottomLeft" state="frozen"/>
      <selection activeCell="I1" sqref="I1"/>
      <selection pane="bottomLeft" activeCell="B6" sqref="B6"/>
    </sheetView>
  </sheetViews>
  <sheetFormatPr defaultColWidth="8.85546875" defaultRowHeight="15" x14ac:dyDescent="0.25"/>
  <cols>
    <col min="1" max="1" width="5.42578125" style="249" customWidth="1"/>
    <col min="2" max="2" width="10.85546875" style="249" customWidth="1"/>
    <col min="3" max="3" width="5.42578125" style="249" customWidth="1"/>
    <col min="4" max="4" width="13.140625" style="249" customWidth="1"/>
    <col min="5" max="5" width="8.7109375" style="249" customWidth="1"/>
    <col min="6" max="6" width="4.42578125" style="249" customWidth="1"/>
    <col min="7" max="7" width="4.85546875" style="249" customWidth="1"/>
    <col min="8" max="8" width="11.85546875" style="249" customWidth="1"/>
    <col min="9" max="9" width="7.7109375" style="249" customWidth="1"/>
    <col min="10" max="10" width="10.85546875" style="249" bestFit="1" customWidth="1"/>
    <col min="11" max="11" width="32.7109375" style="249" bestFit="1" customWidth="1"/>
    <col min="12" max="12" width="6" style="249" customWidth="1"/>
    <col min="13" max="13" width="7.7109375" style="249" customWidth="1"/>
    <col min="14" max="14" width="5.7109375" style="249" bestFit="1" customWidth="1"/>
    <col min="15" max="15" width="11.85546875" style="249" bestFit="1" customWidth="1"/>
    <col min="16" max="16" width="3.7109375" style="249" bestFit="1" customWidth="1"/>
    <col min="17" max="17" width="7.140625" style="249" bestFit="1" customWidth="1"/>
    <col min="18" max="18" width="4.7109375" style="249" bestFit="1" customWidth="1"/>
    <col min="19" max="19" width="0.140625" customWidth="1"/>
    <col min="20" max="20" width="7" customWidth="1"/>
    <col min="21" max="21" width="9.85546875" customWidth="1"/>
    <col min="22" max="22" width="3.28515625" style="249" customWidth="1"/>
    <col min="23" max="23" width="3" style="249" customWidth="1"/>
    <col min="24" max="24" width="13.140625" style="249" customWidth="1"/>
    <col min="25" max="25" width="2.42578125" style="249" customWidth="1"/>
    <col min="26" max="26" width="6.85546875" style="249" customWidth="1"/>
    <col min="27" max="27" width="8.140625" style="249" customWidth="1"/>
    <col min="28" max="28" width="7.28515625" style="249" customWidth="1"/>
    <col min="29" max="29" width="5.28515625" style="249" customWidth="1"/>
    <col min="30" max="30" width="6" style="249" customWidth="1"/>
    <col min="31" max="31" width="11.28515625" style="249" customWidth="1"/>
    <col min="32" max="33" width="7.42578125" style="249" customWidth="1"/>
    <col min="34" max="34" width="5.7109375" style="249" customWidth="1"/>
    <col min="35" max="35" width="12.7109375" style="249" customWidth="1"/>
    <col min="36" max="36" width="2.140625" style="249" customWidth="1"/>
    <col min="37" max="41" width="8.85546875" style="249"/>
    <col min="42" max="42" width="8.85546875" style="250"/>
    <col min="43" max="44" width="8.85546875" style="249"/>
    <col min="45" max="45" width="8.85546875" style="251"/>
    <col min="46" max="46" width="8.85546875" style="252"/>
    <col min="47" max="16384" width="8.85546875" style="249"/>
  </cols>
  <sheetData>
    <row r="1" spans="1:46" x14ac:dyDescent="0.2">
      <c r="A1" s="1" t="s">
        <v>0</v>
      </c>
      <c r="B1" s="1"/>
      <c r="C1" s="1"/>
      <c r="D1" s="1"/>
      <c r="E1" s="1"/>
      <c r="F1" s="1"/>
      <c r="G1" s="230"/>
      <c r="H1" s="231"/>
      <c r="I1" s="1"/>
      <c r="J1" s="1"/>
      <c r="K1" s="1"/>
      <c r="L1" s="232"/>
      <c r="M1" s="1"/>
      <c r="N1" s="232"/>
      <c r="O1" s="1"/>
      <c r="P1" s="232"/>
      <c r="Q1" s="1"/>
      <c r="R1" s="232"/>
      <c r="S1" s="2"/>
      <c r="T1" s="3"/>
      <c r="U1" s="2"/>
      <c r="V1" s="232"/>
      <c r="W1" s="1"/>
      <c r="X1" s="1"/>
      <c r="Y1" s="1"/>
      <c r="Z1" s="1"/>
      <c r="AA1" s="1"/>
      <c r="AB1" s="1"/>
      <c r="AC1" s="245"/>
      <c r="AD1" s="246"/>
      <c r="AE1" s="247"/>
      <c r="AF1" s="246"/>
      <c r="AG1" s="248"/>
      <c r="AH1" s="248"/>
      <c r="AI1" s="246"/>
      <c r="AJ1" s="1"/>
    </row>
    <row r="2" spans="1:46" x14ac:dyDescent="0.2">
      <c r="A2" s="233" t="s">
        <v>1</v>
      </c>
      <c r="B2" s="234"/>
      <c r="C2" s="234"/>
      <c r="D2" s="235"/>
      <c r="E2" s="236"/>
      <c r="F2" s="237"/>
      <c r="G2" s="238"/>
      <c r="H2" s="239"/>
      <c r="I2" s="237"/>
      <c r="J2" s="237"/>
      <c r="K2" s="237"/>
      <c r="L2" s="240"/>
      <c r="M2" s="237"/>
      <c r="N2" s="240"/>
      <c r="O2" s="237"/>
      <c r="P2" s="240"/>
      <c r="Q2" s="237"/>
      <c r="R2" s="240"/>
      <c r="S2" s="5"/>
      <c r="T2" s="6"/>
      <c r="U2" s="5"/>
      <c r="V2" s="240"/>
      <c r="W2" s="237"/>
      <c r="X2" s="237"/>
      <c r="Y2" s="237"/>
      <c r="Z2" s="237"/>
      <c r="AA2" s="237"/>
      <c r="AB2" s="237"/>
      <c r="AC2" s="253"/>
      <c r="AD2" s="254"/>
      <c r="AE2" s="255"/>
      <c r="AF2" s="254"/>
      <c r="AG2" s="256"/>
      <c r="AH2" s="256"/>
      <c r="AI2" s="254"/>
      <c r="AJ2" s="237"/>
    </row>
    <row r="3" spans="1:46" x14ac:dyDescent="0.2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90" t="s">
        <v>2</v>
      </c>
      <c r="M3" s="291"/>
      <c r="N3" s="291"/>
      <c r="O3" s="291"/>
      <c r="P3" s="291"/>
      <c r="Q3" s="291"/>
      <c r="R3" s="291"/>
      <c r="S3" s="292"/>
      <c r="T3" s="292"/>
      <c r="U3" s="292"/>
      <c r="V3" s="291"/>
      <c r="W3" s="293"/>
      <c r="X3" s="241"/>
      <c r="Y3" s="241"/>
      <c r="Z3" s="241"/>
      <c r="AA3" s="241"/>
      <c r="AB3" s="241"/>
      <c r="AC3" s="241"/>
      <c r="AD3" s="241"/>
      <c r="AE3" s="243"/>
      <c r="AF3" s="241"/>
      <c r="AG3" s="242"/>
      <c r="AH3" s="242"/>
      <c r="AI3" s="241"/>
      <c r="AJ3" s="241"/>
    </row>
    <row r="4" spans="1:46" ht="105" x14ac:dyDescent="0.2">
      <c r="A4" s="241" t="s">
        <v>3</v>
      </c>
      <c r="B4" s="241" t="s">
        <v>4</v>
      </c>
      <c r="C4" s="241" t="s">
        <v>5</v>
      </c>
      <c r="D4" s="241" t="s">
        <v>6</v>
      </c>
      <c r="E4" s="241" t="s">
        <v>7</v>
      </c>
      <c r="F4" s="242" t="s">
        <v>8</v>
      </c>
      <c r="G4" s="242" t="s">
        <v>9</v>
      </c>
      <c r="H4" s="243" t="s">
        <v>10</v>
      </c>
      <c r="I4" s="241" t="s">
        <v>11</v>
      </c>
      <c r="J4" s="241" t="s">
        <v>12</v>
      </c>
      <c r="K4" s="241" t="s">
        <v>13</v>
      </c>
      <c r="L4" s="244" t="s">
        <v>14</v>
      </c>
      <c r="M4" s="241" t="s">
        <v>15</v>
      </c>
      <c r="N4" s="244" t="s">
        <v>16</v>
      </c>
      <c r="O4" s="241" t="s">
        <v>17</v>
      </c>
      <c r="P4" s="244" t="s">
        <v>18</v>
      </c>
      <c r="Q4" s="241" t="s">
        <v>19</v>
      </c>
      <c r="R4" s="244" t="s">
        <v>20</v>
      </c>
      <c r="S4" s="7" t="s">
        <v>21</v>
      </c>
      <c r="T4" s="8" t="s">
        <v>22</v>
      </c>
      <c r="U4" s="7" t="s">
        <v>23</v>
      </c>
      <c r="V4" s="244" t="s">
        <v>24</v>
      </c>
      <c r="W4" s="241" t="s">
        <v>25</v>
      </c>
      <c r="X4" s="241" t="s">
        <v>26</v>
      </c>
      <c r="Y4" s="241" t="s">
        <v>27</v>
      </c>
      <c r="Z4" s="241" t="s">
        <v>28</v>
      </c>
      <c r="AA4" s="241" t="s">
        <v>29</v>
      </c>
      <c r="AB4" s="241" t="s">
        <v>30</v>
      </c>
      <c r="AC4" s="257" t="s">
        <v>31</v>
      </c>
      <c r="AD4" s="258" t="s">
        <v>32</v>
      </c>
      <c r="AE4" s="259" t="s">
        <v>33</v>
      </c>
      <c r="AF4" s="241" t="s">
        <v>33</v>
      </c>
      <c r="AG4" s="242" t="s">
        <v>34</v>
      </c>
      <c r="AH4" s="260" t="s">
        <v>35</v>
      </c>
      <c r="AI4" s="261" t="s">
        <v>36</v>
      </c>
      <c r="AJ4" s="241" t="s">
        <v>732</v>
      </c>
      <c r="AK4" s="261" t="s">
        <v>662</v>
      </c>
      <c r="AL4" s="261" t="s">
        <v>667</v>
      </c>
      <c r="AM4" s="261" t="s">
        <v>668</v>
      </c>
      <c r="AS4" s="249"/>
    </row>
    <row r="5" spans="1:46" ht="24" x14ac:dyDescent="0.2">
      <c r="A5" s="241" t="s">
        <v>37</v>
      </c>
      <c r="B5" s="241" t="s">
        <v>636</v>
      </c>
      <c r="C5" s="241" t="s">
        <v>771</v>
      </c>
      <c r="D5" s="241" t="s">
        <v>772</v>
      </c>
      <c r="E5" s="241" t="s">
        <v>90</v>
      </c>
      <c r="F5" s="242"/>
      <c r="G5" s="242"/>
      <c r="H5" s="243" t="s">
        <v>636</v>
      </c>
      <c r="I5" s="241">
        <v>19.100000000000001</v>
      </c>
      <c r="J5" s="241"/>
      <c r="K5" s="241"/>
      <c r="L5" s="244">
        <v>1</v>
      </c>
      <c r="M5" s="12">
        <f t="shared" ref="M5:M68" si="0">L5*$I5*AC5</f>
        <v>19.100000000000001</v>
      </c>
      <c r="N5" s="16">
        <v>0</v>
      </c>
      <c r="O5" s="12">
        <f>N5*$I5*AC5</f>
        <v>0</v>
      </c>
      <c r="P5" s="16">
        <v>0</v>
      </c>
      <c r="Q5" s="12">
        <f>P5*$I5*AC5</f>
        <v>0</v>
      </c>
      <c r="R5" s="16">
        <v>0</v>
      </c>
      <c r="S5" s="7"/>
      <c r="T5" s="16">
        <v>0</v>
      </c>
      <c r="U5" s="12">
        <f>T5*$I5*AC5</f>
        <v>0</v>
      </c>
      <c r="V5" s="244"/>
      <c r="W5" s="12">
        <f>V5*$I5*AC5</f>
        <v>0</v>
      </c>
      <c r="X5" s="12" t="s">
        <v>14</v>
      </c>
      <c r="Y5" s="12" t="s">
        <v>43</v>
      </c>
      <c r="Z5" s="241"/>
      <c r="AA5" s="241" t="s">
        <v>43</v>
      </c>
      <c r="AB5" s="241" t="s">
        <v>143</v>
      </c>
      <c r="AC5" s="257">
        <v>1</v>
      </c>
      <c r="AD5" s="19">
        <f t="shared" ref="AD5:AD15" si="1">AC5*I5</f>
        <v>19.100000000000001</v>
      </c>
      <c r="AE5" s="259"/>
      <c r="AF5" s="241"/>
      <c r="AG5" s="242" t="s">
        <v>80</v>
      </c>
      <c r="AH5" s="260"/>
      <c r="AI5" s="261"/>
      <c r="AJ5" s="241"/>
      <c r="AK5" s="289"/>
      <c r="AL5" s="289"/>
      <c r="AM5" s="289"/>
      <c r="AS5" s="249"/>
    </row>
    <row r="6" spans="1:46" customFormat="1" ht="369.75" x14ac:dyDescent="0.25">
      <c r="A6" s="151" t="s">
        <v>37</v>
      </c>
      <c r="B6" s="10" t="s">
        <v>38</v>
      </c>
      <c r="C6" s="9">
        <v>7</v>
      </c>
      <c r="D6" s="11" t="s">
        <v>39</v>
      </c>
      <c r="E6" s="12" t="s">
        <v>40</v>
      </c>
      <c r="F6" s="13">
        <v>5</v>
      </c>
      <c r="G6" s="13">
        <v>31</v>
      </c>
      <c r="H6" s="14" t="s">
        <v>41</v>
      </c>
      <c r="I6" s="38">
        <v>98.3</v>
      </c>
      <c r="J6" s="12"/>
      <c r="K6" s="12" t="s">
        <v>42</v>
      </c>
      <c r="L6" s="16">
        <v>1</v>
      </c>
      <c r="M6" s="12">
        <f t="shared" si="0"/>
        <v>98.3</v>
      </c>
      <c r="N6" s="16">
        <v>0</v>
      </c>
      <c r="O6" s="12">
        <f>N6*$I6*AC6</f>
        <v>0</v>
      </c>
      <c r="P6" s="16">
        <v>0</v>
      </c>
      <c r="Q6" s="12">
        <f>P6*$I6*AC6</f>
        <v>0</v>
      </c>
      <c r="R6" s="16">
        <v>0</v>
      </c>
      <c r="S6" s="12">
        <f>R6*$I6*AC6</f>
        <v>0</v>
      </c>
      <c r="T6" s="16">
        <v>0</v>
      </c>
      <c r="U6" s="12">
        <f>T6*$I6*AC6</f>
        <v>0</v>
      </c>
      <c r="V6" s="16">
        <v>0</v>
      </c>
      <c r="W6" s="12">
        <f>V6*$I6*AC6</f>
        <v>0</v>
      </c>
      <c r="X6" s="12" t="s">
        <v>14</v>
      </c>
      <c r="Y6" s="12" t="s">
        <v>43</v>
      </c>
      <c r="Z6" s="12" t="s">
        <v>44</v>
      </c>
      <c r="AA6" s="17" t="s">
        <v>45</v>
      </c>
      <c r="AB6" s="9" t="s">
        <v>46</v>
      </c>
      <c r="AC6" s="18">
        <v>1</v>
      </c>
      <c r="AD6" s="19">
        <f t="shared" si="1"/>
        <v>98.3</v>
      </c>
      <c r="AE6" s="19"/>
      <c r="AF6" s="19"/>
      <c r="AG6" s="19" t="s">
        <v>47</v>
      </c>
      <c r="AH6" s="19" t="s">
        <v>657</v>
      </c>
      <c r="AI6" s="19"/>
      <c r="AJ6" s="10"/>
      <c r="AK6">
        <v>6</v>
      </c>
    </row>
    <row r="7" spans="1:46" ht="108" x14ac:dyDescent="0.2">
      <c r="A7" s="262" t="s">
        <v>37</v>
      </c>
      <c r="B7" s="263" t="s">
        <v>38</v>
      </c>
      <c r="C7" s="264">
        <v>7</v>
      </c>
      <c r="D7" s="265" t="s">
        <v>39</v>
      </c>
      <c r="E7" s="266" t="s">
        <v>40</v>
      </c>
      <c r="F7" s="267">
        <v>5</v>
      </c>
      <c r="G7" s="267">
        <v>18</v>
      </c>
      <c r="H7" s="268" t="s">
        <v>48</v>
      </c>
      <c r="I7" s="269">
        <f>G7*Kursus_eksaminator</f>
        <v>5.9993999999999996</v>
      </c>
      <c r="J7" s="266"/>
      <c r="K7" s="266" t="s">
        <v>42</v>
      </c>
      <c r="L7" s="270">
        <v>1</v>
      </c>
      <c r="M7" s="266">
        <f t="shared" si="0"/>
        <v>5.9993999999999996</v>
      </c>
      <c r="N7" s="270">
        <v>0</v>
      </c>
      <c r="O7" s="266">
        <f t="shared" ref="O7:O70" si="2">N7*$I7*AC7</f>
        <v>0</v>
      </c>
      <c r="P7" s="270">
        <v>0</v>
      </c>
      <c r="Q7" s="266">
        <f t="shared" ref="Q7:Q70" si="3">P7*$I7*AC7</f>
        <v>0</v>
      </c>
      <c r="R7" s="270">
        <v>0</v>
      </c>
      <c r="S7" s="12">
        <f t="shared" ref="S7:S70" si="4">R7*$I7*AC7</f>
        <v>0</v>
      </c>
      <c r="T7" s="16">
        <v>0</v>
      </c>
      <c r="U7" s="12">
        <f t="shared" ref="U7:U70" si="5">T7*$I7*AC7</f>
        <v>0</v>
      </c>
      <c r="V7" s="270">
        <v>0</v>
      </c>
      <c r="W7" s="266">
        <f t="shared" ref="W7:W70" si="6">V7*$I7*AC7</f>
        <v>0</v>
      </c>
      <c r="X7" s="266" t="s">
        <v>14</v>
      </c>
      <c r="Y7" s="266" t="s">
        <v>43</v>
      </c>
      <c r="Z7" s="266"/>
      <c r="AA7" s="271" t="s">
        <v>45</v>
      </c>
      <c r="AB7" s="264" t="s">
        <v>46</v>
      </c>
      <c r="AC7" s="272">
        <v>1</v>
      </c>
      <c r="AD7" s="273">
        <f t="shared" si="1"/>
        <v>5.9993999999999996</v>
      </c>
      <c r="AE7" s="273" t="s">
        <v>766</v>
      </c>
      <c r="AF7" s="273"/>
      <c r="AG7" s="273" t="s">
        <v>47</v>
      </c>
      <c r="AH7" s="273"/>
      <c r="AI7" s="273" t="s">
        <v>767</v>
      </c>
      <c r="AJ7" s="263"/>
      <c r="AK7" s="249" t="s">
        <v>679</v>
      </c>
      <c r="AL7" s="274" t="s">
        <v>47</v>
      </c>
      <c r="AM7" s="274"/>
      <c r="AP7" s="249"/>
      <c r="AS7" s="249"/>
      <c r="AT7" s="249"/>
    </row>
    <row r="8" spans="1:46" customFormat="1" ht="38.25" x14ac:dyDescent="0.25">
      <c r="A8" s="151" t="s">
        <v>37</v>
      </c>
      <c r="B8" s="10" t="s">
        <v>38</v>
      </c>
      <c r="C8" s="9">
        <v>7</v>
      </c>
      <c r="D8" s="20" t="s">
        <v>49</v>
      </c>
      <c r="E8" s="12" t="s">
        <v>40</v>
      </c>
      <c r="F8" s="13">
        <v>5</v>
      </c>
      <c r="G8" s="13">
        <v>49</v>
      </c>
      <c r="H8" s="14" t="s">
        <v>41</v>
      </c>
      <c r="I8" s="38">
        <f>Grunddata!G8*Normer!Kursus_extra_pr_stud+Normer!Kursus_grund</f>
        <v>223.5</v>
      </c>
      <c r="J8" s="12"/>
      <c r="K8" s="12" t="s">
        <v>50</v>
      </c>
      <c r="L8" s="16">
        <v>1</v>
      </c>
      <c r="M8" s="12">
        <f t="shared" si="0"/>
        <v>111.75</v>
      </c>
      <c r="N8" s="16">
        <v>0</v>
      </c>
      <c r="O8" s="12">
        <f t="shared" si="2"/>
        <v>0</v>
      </c>
      <c r="P8" s="16">
        <v>0</v>
      </c>
      <c r="Q8" s="12">
        <f t="shared" si="3"/>
        <v>0</v>
      </c>
      <c r="R8" s="16">
        <v>0</v>
      </c>
      <c r="S8" s="12">
        <f t="shared" si="4"/>
        <v>0</v>
      </c>
      <c r="T8" s="16">
        <v>0</v>
      </c>
      <c r="U8" s="12">
        <f t="shared" si="5"/>
        <v>0</v>
      </c>
      <c r="V8" s="16">
        <v>0</v>
      </c>
      <c r="W8" s="12">
        <f t="shared" si="6"/>
        <v>0</v>
      </c>
      <c r="X8" s="12" t="s">
        <v>14</v>
      </c>
      <c r="Y8" s="12" t="s">
        <v>43</v>
      </c>
      <c r="Z8" s="12" t="s">
        <v>51</v>
      </c>
      <c r="AA8" s="17" t="s">
        <v>52</v>
      </c>
      <c r="AB8" s="21" t="s">
        <v>53</v>
      </c>
      <c r="AC8" s="18">
        <v>0.5</v>
      </c>
      <c r="AD8" s="19">
        <f t="shared" si="1"/>
        <v>111.75</v>
      </c>
      <c r="AE8" s="19"/>
      <c r="AF8" s="19"/>
      <c r="AG8" s="19" t="s">
        <v>54</v>
      </c>
      <c r="AH8" s="19" t="s">
        <v>657</v>
      </c>
      <c r="AI8" s="19"/>
      <c r="AJ8" s="10"/>
      <c r="AK8">
        <v>6</v>
      </c>
    </row>
    <row r="9" spans="1:46" customFormat="1" ht="25.5" x14ac:dyDescent="0.25">
      <c r="A9" s="151" t="s">
        <v>37</v>
      </c>
      <c r="B9" s="10" t="s">
        <v>38</v>
      </c>
      <c r="C9" s="9">
        <v>9</v>
      </c>
      <c r="D9" s="11" t="s">
        <v>55</v>
      </c>
      <c r="E9" s="12" t="s">
        <v>40</v>
      </c>
      <c r="F9" s="13">
        <v>5</v>
      </c>
      <c r="G9" s="13">
        <v>9</v>
      </c>
      <c r="H9" s="14" t="s">
        <v>41</v>
      </c>
      <c r="I9" s="38">
        <f>Grunddata!G9*Normer!Kursus_extra_pr_stud+Normer!Kursus_grund</f>
        <v>163.5</v>
      </c>
      <c r="J9" s="12"/>
      <c r="K9" s="12" t="s">
        <v>56</v>
      </c>
      <c r="L9" s="16">
        <v>1</v>
      </c>
      <c r="M9" s="12">
        <f t="shared" si="0"/>
        <v>81.75</v>
      </c>
      <c r="N9" s="16">
        <v>0</v>
      </c>
      <c r="O9" s="12">
        <f t="shared" si="2"/>
        <v>0</v>
      </c>
      <c r="P9" s="16">
        <v>0</v>
      </c>
      <c r="Q9" s="12">
        <f t="shared" si="3"/>
        <v>0</v>
      </c>
      <c r="R9" s="16">
        <v>0</v>
      </c>
      <c r="S9" s="12">
        <f t="shared" si="4"/>
        <v>0</v>
      </c>
      <c r="T9" s="16">
        <v>0</v>
      </c>
      <c r="U9" s="12">
        <f t="shared" si="5"/>
        <v>0</v>
      </c>
      <c r="V9" s="16">
        <v>0</v>
      </c>
      <c r="W9" s="12">
        <f t="shared" si="6"/>
        <v>0</v>
      </c>
      <c r="X9" s="12" t="s">
        <v>14</v>
      </c>
      <c r="Y9" s="12" t="s">
        <v>43</v>
      </c>
      <c r="Z9" s="12"/>
      <c r="AA9" s="17" t="s">
        <v>57</v>
      </c>
      <c r="AB9" s="22" t="s">
        <v>58</v>
      </c>
      <c r="AC9" s="18">
        <v>0.5</v>
      </c>
      <c r="AD9" s="19">
        <f t="shared" si="1"/>
        <v>81.75</v>
      </c>
      <c r="AE9" s="19"/>
      <c r="AF9" s="19"/>
      <c r="AG9" s="19" t="s">
        <v>54</v>
      </c>
      <c r="AH9" s="19" t="s">
        <v>657</v>
      </c>
      <c r="AI9" s="19"/>
      <c r="AJ9" s="10"/>
      <c r="AK9">
        <v>8</v>
      </c>
    </row>
    <row r="10" spans="1:46" customFormat="1" ht="25.5" x14ac:dyDescent="0.25">
      <c r="A10" s="151" t="s">
        <v>37</v>
      </c>
      <c r="B10" s="10" t="s">
        <v>38</v>
      </c>
      <c r="C10" s="9">
        <v>9</v>
      </c>
      <c r="D10" s="14" t="s">
        <v>55</v>
      </c>
      <c r="E10" s="12" t="s">
        <v>40</v>
      </c>
      <c r="F10" s="13">
        <v>5</v>
      </c>
      <c r="G10" s="13">
        <v>9</v>
      </c>
      <c r="H10" s="14" t="s">
        <v>41</v>
      </c>
      <c r="I10" s="38">
        <f>Grunddata!G10*Normer!Kursus_extra_pr_stud+Normer!Kursus_grund</f>
        <v>163.5</v>
      </c>
      <c r="J10" s="12"/>
      <c r="K10" s="12" t="s">
        <v>56</v>
      </c>
      <c r="L10" s="16">
        <v>1</v>
      </c>
      <c r="M10" s="12">
        <f t="shared" si="0"/>
        <v>81.75</v>
      </c>
      <c r="N10" s="16">
        <v>0</v>
      </c>
      <c r="O10" s="12">
        <f t="shared" si="2"/>
        <v>0</v>
      </c>
      <c r="P10" s="16">
        <v>0</v>
      </c>
      <c r="Q10" s="12">
        <f t="shared" si="3"/>
        <v>0</v>
      </c>
      <c r="R10" s="16">
        <v>0</v>
      </c>
      <c r="S10" s="12">
        <f t="shared" si="4"/>
        <v>0</v>
      </c>
      <c r="T10" s="16">
        <v>0</v>
      </c>
      <c r="U10" s="12">
        <f t="shared" si="5"/>
        <v>0</v>
      </c>
      <c r="V10" s="16">
        <v>0</v>
      </c>
      <c r="W10" s="12">
        <f t="shared" si="6"/>
        <v>0</v>
      </c>
      <c r="X10" s="12" t="s">
        <v>14</v>
      </c>
      <c r="Y10" s="12" t="s">
        <v>43</v>
      </c>
      <c r="Z10" s="12"/>
      <c r="AA10" s="17" t="s">
        <v>57</v>
      </c>
      <c r="AB10" s="20" t="s">
        <v>59</v>
      </c>
      <c r="AC10" s="18">
        <v>0.5</v>
      </c>
      <c r="AD10" s="19">
        <f t="shared" si="1"/>
        <v>81.75</v>
      </c>
      <c r="AE10" s="19"/>
      <c r="AF10" s="19"/>
      <c r="AG10" s="19" t="s">
        <v>54</v>
      </c>
      <c r="AH10" s="19" t="s">
        <v>657</v>
      </c>
      <c r="AI10" s="19"/>
      <c r="AJ10" s="10"/>
      <c r="AK10">
        <v>8</v>
      </c>
    </row>
    <row r="11" spans="1:46" customFormat="1" ht="25.5" x14ac:dyDescent="0.25">
      <c r="A11" s="151" t="s">
        <v>37</v>
      </c>
      <c r="B11" s="10" t="s">
        <v>38</v>
      </c>
      <c r="C11" s="9">
        <v>9</v>
      </c>
      <c r="D11" s="20" t="s">
        <v>55</v>
      </c>
      <c r="E11" s="12" t="s">
        <v>40</v>
      </c>
      <c r="F11" s="13">
        <v>5</v>
      </c>
      <c r="G11" s="13">
        <v>12</v>
      </c>
      <c r="H11" s="14" t="s">
        <v>48</v>
      </c>
      <c r="I11" s="15">
        <f>G11*Kursus_eksaminator</f>
        <v>3.9996</v>
      </c>
      <c r="J11" s="12"/>
      <c r="K11" s="12" t="s">
        <v>56</v>
      </c>
      <c r="L11" s="16">
        <v>1</v>
      </c>
      <c r="M11" s="12">
        <f t="shared" si="0"/>
        <v>1.9998</v>
      </c>
      <c r="N11" s="16">
        <v>0</v>
      </c>
      <c r="O11" s="12">
        <f t="shared" si="2"/>
        <v>0</v>
      </c>
      <c r="P11" s="16">
        <v>0</v>
      </c>
      <c r="Q11" s="12">
        <f t="shared" si="3"/>
        <v>0</v>
      </c>
      <c r="R11" s="16">
        <v>0</v>
      </c>
      <c r="S11" s="12">
        <f t="shared" si="4"/>
        <v>0</v>
      </c>
      <c r="T11" s="16">
        <v>0</v>
      </c>
      <c r="U11" s="12">
        <f t="shared" si="5"/>
        <v>0</v>
      </c>
      <c r="V11" s="16">
        <v>0</v>
      </c>
      <c r="W11" s="12">
        <f t="shared" si="6"/>
        <v>0</v>
      </c>
      <c r="X11" s="12" t="s">
        <v>14</v>
      </c>
      <c r="Y11" s="12" t="s">
        <v>43</v>
      </c>
      <c r="Z11" s="12"/>
      <c r="AA11" s="17" t="s">
        <v>57</v>
      </c>
      <c r="AB11" s="22" t="s">
        <v>59</v>
      </c>
      <c r="AC11" s="18">
        <v>0.5</v>
      </c>
      <c r="AD11" s="19">
        <f t="shared" si="1"/>
        <v>1.9998</v>
      </c>
      <c r="AE11" s="19" t="s">
        <v>60</v>
      </c>
      <c r="AF11" s="19"/>
      <c r="AG11" s="19" t="s">
        <v>54</v>
      </c>
      <c r="AH11" s="19" t="s">
        <v>657</v>
      </c>
      <c r="AI11" s="19"/>
      <c r="AJ11" s="10"/>
      <c r="AK11">
        <v>8</v>
      </c>
    </row>
    <row r="12" spans="1:46" customFormat="1" ht="25.5" x14ac:dyDescent="0.25">
      <c r="A12" s="151" t="s">
        <v>37</v>
      </c>
      <c r="B12" s="10" t="s">
        <v>38</v>
      </c>
      <c r="C12" s="9">
        <v>9</v>
      </c>
      <c r="D12" s="20" t="s">
        <v>55</v>
      </c>
      <c r="E12" s="12" t="s">
        <v>40</v>
      </c>
      <c r="F12" s="13">
        <v>5</v>
      </c>
      <c r="G12" s="13">
        <v>12</v>
      </c>
      <c r="H12" s="14" t="s">
        <v>48</v>
      </c>
      <c r="I12" s="15">
        <f>G12*Kursus_eksaminator</f>
        <v>3.9996</v>
      </c>
      <c r="J12" s="12"/>
      <c r="K12" s="12" t="s">
        <v>56</v>
      </c>
      <c r="L12" s="16">
        <v>1</v>
      </c>
      <c r="M12" s="12">
        <f t="shared" si="0"/>
        <v>1.9998</v>
      </c>
      <c r="N12" s="16">
        <v>0</v>
      </c>
      <c r="O12" s="12">
        <f t="shared" si="2"/>
        <v>0</v>
      </c>
      <c r="P12" s="16">
        <v>0</v>
      </c>
      <c r="Q12" s="12">
        <f t="shared" si="3"/>
        <v>0</v>
      </c>
      <c r="R12" s="16">
        <v>0</v>
      </c>
      <c r="S12" s="12">
        <f t="shared" si="4"/>
        <v>0</v>
      </c>
      <c r="T12" s="16">
        <v>0</v>
      </c>
      <c r="U12" s="12">
        <f t="shared" si="5"/>
        <v>0</v>
      </c>
      <c r="V12" s="16">
        <v>0</v>
      </c>
      <c r="W12" s="12">
        <f t="shared" si="6"/>
        <v>0</v>
      </c>
      <c r="X12" s="12" t="s">
        <v>14</v>
      </c>
      <c r="Y12" s="12" t="s">
        <v>43</v>
      </c>
      <c r="Z12" s="12"/>
      <c r="AA12" s="17" t="s">
        <v>57</v>
      </c>
      <c r="AB12" s="22" t="s">
        <v>58</v>
      </c>
      <c r="AC12" s="18">
        <v>0.5</v>
      </c>
      <c r="AD12" s="19">
        <f t="shared" si="1"/>
        <v>1.9998</v>
      </c>
      <c r="AE12" s="19" t="s">
        <v>60</v>
      </c>
      <c r="AF12" s="19"/>
      <c r="AG12" s="19" t="s">
        <v>54</v>
      </c>
      <c r="AH12" s="19" t="s">
        <v>657</v>
      </c>
      <c r="AI12" s="19"/>
      <c r="AJ12" s="10"/>
      <c r="AK12">
        <v>8</v>
      </c>
    </row>
    <row r="13" spans="1:46" customFormat="1" ht="51" x14ac:dyDescent="0.25">
      <c r="A13" s="151" t="s">
        <v>37</v>
      </c>
      <c r="B13" s="10" t="s">
        <v>38</v>
      </c>
      <c r="C13" s="9">
        <v>9</v>
      </c>
      <c r="D13" s="11" t="s">
        <v>61</v>
      </c>
      <c r="E13" s="12" t="s">
        <v>40</v>
      </c>
      <c r="F13" s="13">
        <v>5</v>
      </c>
      <c r="G13" s="13">
        <v>9</v>
      </c>
      <c r="H13" s="14" t="s">
        <v>41</v>
      </c>
      <c r="I13" s="38">
        <f>Grunddata!G13*Normer!Kursus_extra_pr_stud+Normer!Kursus_grund</f>
        <v>163.5</v>
      </c>
      <c r="J13" s="12"/>
      <c r="K13" s="12" t="s">
        <v>56</v>
      </c>
      <c r="L13" s="16">
        <v>1</v>
      </c>
      <c r="M13" s="12">
        <f t="shared" si="0"/>
        <v>40.875</v>
      </c>
      <c r="N13" s="16">
        <v>0</v>
      </c>
      <c r="O13" s="12">
        <f t="shared" si="2"/>
        <v>0</v>
      </c>
      <c r="P13" s="16">
        <v>0</v>
      </c>
      <c r="Q13" s="12">
        <f t="shared" si="3"/>
        <v>0</v>
      </c>
      <c r="R13" s="16">
        <v>0</v>
      </c>
      <c r="S13" s="12">
        <f t="shared" si="4"/>
        <v>0</v>
      </c>
      <c r="T13" s="16">
        <v>0</v>
      </c>
      <c r="U13" s="12">
        <f t="shared" si="5"/>
        <v>0</v>
      </c>
      <c r="V13" s="16">
        <v>0</v>
      </c>
      <c r="W13" s="12">
        <f t="shared" si="6"/>
        <v>0</v>
      </c>
      <c r="X13" s="12" t="s">
        <v>14</v>
      </c>
      <c r="Y13" s="12" t="s">
        <v>43</v>
      </c>
      <c r="Z13" s="12"/>
      <c r="AA13" s="17" t="s">
        <v>57</v>
      </c>
      <c r="AB13" s="20" t="s">
        <v>62</v>
      </c>
      <c r="AC13" s="18">
        <v>0.25</v>
      </c>
      <c r="AD13" s="19">
        <f t="shared" si="1"/>
        <v>40.875</v>
      </c>
      <c r="AE13" s="19"/>
      <c r="AF13" s="19"/>
      <c r="AG13" s="19" t="s">
        <v>54</v>
      </c>
      <c r="AH13" s="19" t="s">
        <v>657</v>
      </c>
      <c r="AI13" s="19"/>
      <c r="AJ13" s="10"/>
      <c r="AK13">
        <v>8</v>
      </c>
    </row>
    <row r="14" spans="1:46" customFormat="1" ht="51" x14ac:dyDescent="0.25">
      <c r="A14" s="151" t="s">
        <v>37</v>
      </c>
      <c r="B14" s="10" t="s">
        <v>38</v>
      </c>
      <c r="C14" s="9">
        <v>9</v>
      </c>
      <c r="D14" s="11" t="s">
        <v>61</v>
      </c>
      <c r="E14" s="12" t="s">
        <v>40</v>
      </c>
      <c r="F14" s="13">
        <v>5</v>
      </c>
      <c r="G14" s="13">
        <v>9</v>
      </c>
      <c r="H14" s="14" t="s">
        <v>41</v>
      </c>
      <c r="I14" s="38">
        <f>Grunddata!G14*Normer!Kursus_extra_pr_stud+Normer!Kursus_grund</f>
        <v>163.5</v>
      </c>
      <c r="J14" s="12"/>
      <c r="K14" s="12" t="s">
        <v>56</v>
      </c>
      <c r="L14" s="16">
        <v>1</v>
      </c>
      <c r="M14" s="12">
        <f t="shared" si="0"/>
        <v>27.795000000000002</v>
      </c>
      <c r="N14" s="16">
        <v>0</v>
      </c>
      <c r="O14" s="12">
        <f t="shared" si="2"/>
        <v>0</v>
      </c>
      <c r="P14" s="16">
        <v>0</v>
      </c>
      <c r="Q14" s="12">
        <f t="shared" si="3"/>
        <v>0</v>
      </c>
      <c r="R14" s="16">
        <v>0</v>
      </c>
      <c r="S14" s="12">
        <f t="shared" si="4"/>
        <v>0</v>
      </c>
      <c r="T14" s="16">
        <v>0</v>
      </c>
      <c r="U14" s="12">
        <f t="shared" si="5"/>
        <v>0</v>
      </c>
      <c r="V14" s="16">
        <v>0</v>
      </c>
      <c r="W14" s="12">
        <f t="shared" si="6"/>
        <v>0</v>
      </c>
      <c r="X14" s="12" t="s">
        <v>14</v>
      </c>
      <c r="Y14" s="12" t="s">
        <v>43</v>
      </c>
      <c r="Z14" s="12"/>
      <c r="AA14" s="17" t="s">
        <v>63</v>
      </c>
      <c r="AB14" s="20" t="s">
        <v>64</v>
      </c>
      <c r="AC14" s="18">
        <v>0.17</v>
      </c>
      <c r="AD14" s="19">
        <f t="shared" si="1"/>
        <v>27.795000000000002</v>
      </c>
      <c r="AE14" s="19"/>
      <c r="AF14" s="19"/>
      <c r="AG14" s="19" t="s">
        <v>54</v>
      </c>
      <c r="AH14" s="19" t="s">
        <v>657</v>
      </c>
      <c r="AI14" s="19"/>
      <c r="AJ14" s="10"/>
      <c r="AK14">
        <v>8</v>
      </c>
    </row>
    <row r="15" spans="1:46" customFormat="1" ht="51" x14ac:dyDescent="0.25">
      <c r="A15" s="151" t="s">
        <v>37</v>
      </c>
      <c r="B15" s="10" t="s">
        <v>38</v>
      </c>
      <c r="C15" s="9">
        <v>9</v>
      </c>
      <c r="D15" s="11" t="s">
        <v>61</v>
      </c>
      <c r="E15" s="12" t="s">
        <v>40</v>
      </c>
      <c r="F15" s="13">
        <v>5</v>
      </c>
      <c r="G15" s="13">
        <v>9</v>
      </c>
      <c r="H15" s="14" t="s">
        <v>41</v>
      </c>
      <c r="I15" s="38">
        <f>Grunddata!G15*Normer!Kursus_extra_pr_stud+Normer!Kursus_grund</f>
        <v>163.5</v>
      </c>
      <c r="J15" s="12"/>
      <c r="K15" s="12" t="s">
        <v>56</v>
      </c>
      <c r="L15" s="16">
        <v>1</v>
      </c>
      <c r="M15" s="12">
        <f t="shared" si="0"/>
        <v>40.875</v>
      </c>
      <c r="N15" s="16">
        <v>0</v>
      </c>
      <c r="O15" s="12">
        <f t="shared" si="2"/>
        <v>0</v>
      </c>
      <c r="P15" s="16">
        <v>0</v>
      </c>
      <c r="Q15" s="12">
        <f t="shared" si="3"/>
        <v>0</v>
      </c>
      <c r="R15" s="16">
        <v>0</v>
      </c>
      <c r="S15" s="12">
        <f t="shared" si="4"/>
        <v>0</v>
      </c>
      <c r="T15" s="16">
        <v>0</v>
      </c>
      <c r="U15" s="12">
        <f t="shared" si="5"/>
        <v>0</v>
      </c>
      <c r="V15" s="16">
        <v>0</v>
      </c>
      <c r="W15" s="12">
        <f t="shared" si="6"/>
        <v>0</v>
      </c>
      <c r="X15" s="12" t="s">
        <v>14</v>
      </c>
      <c r="Y15" s="12" t="s">
        <v>43</v>
      </c>
      <c r="Z15" s="12"/>
      <c r="AA15" s="17" t="s">
        <v>57</v>
      </c>
      <c r="AB15" s="20" t="s">
        <v>65</v>
      </c>
      <c r="AC15" s="18">
        <v>0.25</v>
      </c>
      <c r="AD15" s="19">
        <f t="shared" si="1"/>
        <v>40.875</v>
      </c>
      <c r="AE15" s="19"/>
      <c r="AF15" s="19"/>
      <c r="AG15" s="19" t="s">
        <v>54</v>
      </c>
      <c r="AH15" s="19" t="s">
        <v>657</v>
      </c>
      <c r="AI15" s="19"/>
      <c r="AJ15" s="10"/>
      <c r="AK15">
        <v>8</v>
      </c>
    </row>
    <row r="16" spans="1:46" customFormat="1" ht="51" x14ac:dyDescent="0.25">
      <c r="A16" s="151" t="s">
        <v>37</v>
      </c>
      <c r="B16" s="10" t="s">
        <v>38</v>
      </c>
      <c r="C16" s="9">
        <v>9</v>
      </c>
      <c r="D16" s="14" t="s">
        <v>61</v>
      </c>
      <c r="E16" s="12" t="s">
        <v>40</v>
      </c>
      <c r="F16" s="13">
        <v>5</v>
      </c>
      <c r="G16" s="13">
        <v>14</v>
      </c>
      <c r="H16" s="14" t="s">
        <v>48</v>
      </c>
      <c r="I16" s="15">
        <f>G16*Kursus_eksaminator</f>
        <v>4.6661999999999999</v>
      </c>
      <c r="J16" s="12"/>
      <c r="K16" s="12" t="s">
        <v>56</v>
      </c>
      <c r="L16" s="16">
        <v>1</v>
      </c>
      <c r="M16" s="12">
        <f t="shared" si="0"/>
        <v>1.16655</v>
      </c>
      <c r="N16" s="16">
        <v>0</v>
      </c>
      <c r="O16" s="12">
        <f t="shared" si="2"/>
        <v>0</v>
      </c>
      <c r="P16" s="16">
        <v>0</v>
      </c>
      <c r="Q16" s="12">
        <f t="shared" si="3"/>
        <v>0</v>
      </c>
      <c r="R16" s="16">
        <v>0</v>
      </c>
      <c r="S16" s="12">
        <f t="shared" si="4"/>
        <v>0</v>
      </c>
      <c r="T16" s="16">
        <v>0</v>
      </c>
      <c r="U16" s="12">
        <f t="shared" si="5"/>
        <v>0</v>
      </c>
      <c r="V16" s="16">
        <v>0</v>
      </c>
      <c r="W16" s="12">
        <f t="shared" si="6"/>
        <v>0</v>
      </c>
      <c r="X16" s="12" t="s">
        <v>14</v>
      </c>
      <c r="Y16" s="12" t="s">
        <v>43</v>
      </c>
      <c r="Z16" s="12"/>
      <c r="AA16" s="17" t="s">
        <v>63</v>
      </c>
      <c r="AB16" s="20" t="s">
        <v>64</v>
      </c>
      <c r="AC16" s="18">
        <v>0.25</v>
      </c>
      <c r="AD16" s="19">
        <f t="shared" ref="AD16:AD23" si="7">AC16*I16</f>
        <v>1.16655</v>
      </c>
      <c r="AE16" s="19"/>
      <c r="AF16" s="19" t="s">
        <v>66</v>
      </c>
      <c r="AG16" s="19" t="s">
        <v>54</v>
      </c>
      <c r="AH16" s="19" t="s">
        <v>657</v>
      </c>
      <c r="AI16" s="19"/>
      <c r="AJ16" s="10"/>
      <c r="AK16">
        <v>8</v>
      </c>
    </row>
    <row r="17" spans="1:39" customFormat="1" ht="409.5" x14ac:dyDescent="0.25">
      <c r="A17" s="151" t="s">
        <v>37</v>
      </c>
      <c r="B17" s="10" t="s">
        <v>67</v>
      </c>
      <c r="C17" s="9">
        <v>9</v>
      </c>
      <c r="D17" s="14" t="s">
        <v>68</v>
      </c>
      <c r="E17" s="12" t="s">
        <v>40</v>
      </c>
      <c r="F17" s="13">
        <v>20</v>
      </c>
      <c r="G17" s="13">
        <v>1</v>
      </c>
      <c r="H17" s="14" t="s">
        <v>69</v>
      </c>
      <c r="I17" s="15">
        <v>20</v>
      </c>
      <c r="J17" s="12"/>
      <c r="K17" s="12"/>
      <c r="L17" s="16">
        <v>1</v>
      </c>
      <c r="M17" s="12">
        <f t="shared" si="0"/>
        <v>20</v>
      </c>
      <c r="N17" s="16">
        <v>0</v>
      </c>
      <c r="O17" s="12">
        <f t="shared" si="2"/>
        <v>0</v>
      </c>
      <c r="P17" s="16">
        <v>0</v>
      </c>
      <c r="Q17" s="12">
        <f t="shared" si="3"/>
        <v>0</v>
      </c>
      <c r="R17" s="16">
        <v>0</v>
      </c>
      <c r="S17" s="12">
        <f t="shared" si="4"/>
        <v>0</v>
      </c>
      <c r="T17" s="16">
        <v>0</v>
      </c>
      <c r="U17" s="12">
        <f t="shared" si="5"/>
        <v>0</v>
      </c>
      <c r="V17" s="16">
        <v>0</v>
      </c>
      <c r="W17" s="12">
        <f t="shared" si="6"/>
        <v>0</v>
      </c>
      <c r="X17" s="12" t="s">
        <v>14</v>
      </c>
      <c r="Y17" s="12" t="s">
        <v>43</v>
      </c>
      <c r="Z17" s="12" t="s">
        <v>70</v>
      </c>
      <c r="AA17" s="17" t="s">
        <v>45</v>
      </c>
      <c r="AB17" s="20" t="s">
        <v>71</v>
      </c>
      <c r="AC17" s="23">
        <v>1</v>
      </c>
      <c r="AD17" s="19">
        <f t="shared" si="7"/>
        <v>20</v>
      </c>
      <c r="AE17" s="19" t="s">
        <v>72</v>
      </c>
      <c r="AF17" s="19"/>
      <c r="AG17" s="19" t="s">
        <v>54</v>
      </c>
      <c r="AH17" s="19"/>
      <c r="AI17" s="19"/>
      <c r="AJ17" s="10" t="s">
        <v>73</v>
      </c>
      <c r="AK17">
        <v>11</v>
      </c>
    </row>
    <row r="18" spans="1:39" customFormat="1" ht="165.75" x14ac:dyDescent="0.25">
      <c r="A18" s="151" t="s">
        <v>37</v>
      </c>
      <c r="B18" s="10" t="s">
        <v>67</v>
      </c>
      <c r="C18" s="9">
        <v>9</v>
      </c>
      <c r="D18" s="14" t="s">
        <v>68</v>
      </c>
      <c r="E18" s="12" t="s">
        <v>40</v>
      </c>
      <c r="F18" s="13"/>
      <c r="G18" s="13"/>
      <c r="H18" s="14" t="s">
        <v>74</v>
      </c>
      <c r="I18" s="15"/>
      <c r="J18" s="12"/>
      <c r="K18" s="12"/>
      <c r="L18" s="16">
        <v>1</v>
      </c>
      <c r="M18" s="12">
        <f t="shared" si="0"/>
        <v>0</v>
      </c>
      <c r="N18" s="16">
        <v>0</v>
      </c>
      <c r="O18" s="12">
        <f t="shared" si="2"/>
        <v>0</v>
      </c>
      <c r="P18" s="16">
        <v>0</v>
      </c>
      <c r="Q18" s="12">
        <f t="shared" si="3"/>
        <v>0</v>
      </c>
      <c r="R18" s="16">
        <v>0</v>
      </c>
      <c r="S18" s="12">
        <f t="shared" si="4"/>
        <v>0</v>
      </c>
      <c r="T18" s="16">
        <v>0</v>
      </c>
      <c r="U18" s="12">
        <f t="shared" si="5"/>
        <v>0</v>
      </c>
      <c r="V18" s="16">
        <v>0</v>
      </c>
      <c r="W18" s="12">
        <f t="shared" si="6"/>
        <v>0</v>
      </c>
      <c r="X18" s="12" t="s">
        <v>14</v>
      </c>
      <c r="Y18" s="12" t="s">
        <v>75</v>
      </c>
      <c r="Z18" s="12" t="s">
        <v>70</v>
      </c>
      <c r="AA18" s="17" t="s">
        <v>75</v>
      </c>
      <c r="AB18" s="20" t="s">
        <v>76</v>
      </c>
      <c r="AC18" s="23">
        <v>0</v>
      </c>
      <c r="AD18" s="19">
        <f t="shared" si="7"/>
        <v>0</v>
      </c>
      <c r="AE18" s="19" t="s">
        <v>77</v>
      </c>
      <c r="AF18" s="19"/>
      <c r="AG18" s="19" t="s">
        <v>54</v>
      </c>
      <c r="AH18" s="19"/>
      <c r="AI18" s="19"/>
      <c r="AJ18" s="10"/>
      <c r="AK18" t="s">
        <v>727</v>
      </c>
    </row>
    <row r="19" spans="1:39" customFormat="1" ht="89.25" x14ac:dyDescent="0.25">
      <c r="A19" s="156" t="s">
        <v>37</v>
      </c>
      <c r="B19" s="12" t="s">
        <v>67</v>
      </c>
      <c r="C19" s="24">
        <v>9</v>
      </c>
      <c r="D19" s="14" t="s">
        <v>68</v>
      </c>
      <c r="E19" s="12" t="s">
        <v>40</v>
      </c>
      <c r="F19" s="13"/>
      <c r="G19" s="13"/>
      <c r="H19" s="14" t="s">
        <v>69</v>
      </c>
      <c r="I19" s="15">
        <v>30</v>
      </c>
      <c r="J19" s="12"/>
      <c r="K19" s="12"/>
      <c r="L19" s="16">
        <v>1</v>
      </c>
      <c r="M19" s="12">
        <f t="shared" si="0"/>
        <v>0</v>
      </c>
      <c r="N19" s="16">
        <v>0</v>
      </c>
      <c r="O19" s="12">
        <f t="shared" si="2"/>
        <v>0</v>
      </c>
      <c r="P19" s="16">
        <v>0</v>
      </c>
      <c r="Q19" s="12">
        <f t="shared" si="3"/>
        <v>0</v>
      </c>
      <c r="R19" s="16">
        <v>0</v>
      </c>
      <c r="S19" s="12">
        <f t="shared" si="4"/>
        <v>0</v>
      </c>
      <c r="T19" s="16">
        <v>0</v>
      </c>
      <c r="U19" s="12">
        <f t="shared" si="5"/>
        <v>0</v>
      </c>
      <c r="V19" s="16">
        <v>0</v>
      </c>
      <c r="W19" s="12">
        <f t="shared" si="6"/>
        <v>0</v>
      </c>
      <c r="X19" s="12" t="s">
        <v>14</v>
      </c>
      <c r="Y19" s="12" t="s">
        <v>75</v>
      </c>
      <c r="Z19" s="12"/>
      <c r="AA19" s="20" t="s">
        <v>75</v>
      </c>
      <c r="AB19" s="20" t="s">
        <v>78</v>
      </c>
      <c r="AC19" s="24">
        <v>0</v>
      </c>
      <c r="AD19" s="19">
        <f t="shared" si="7"/>
        <v>0</v>
      </c>
      <c r="AE19" s="19" t="s">
        <v>79</v>
      </c>
      <c r="AF19" s="19"/>
      <c r="AG19" s="19" t="s">
        <v>54</v>
      </c>
      <c r="AH19" s="19"/>
      <c r="AI19" s="19"/>
      <c r="AJ19" s="25"/>
      <c r="AK19" t="s">
        <v>727</v>
      </c>
    </row>
    <row r="20" spans="1:39" customFormat="1" ht="165.75" x14ac:dyDescent="0.25">
      <c r="A20" s="151" t="s">
        <v>37</v>
      </c>
      <c r="B20" s="10" t="s">
        <v>67</v>
      </c>
      <c r="C20" s="9">
        <v>9</v>
      </c>
      <c r="D20" s="14" t="s">
        <v>68</v>
      </c>
      <c r="E20" s="12" t="s">
        <v>40</v>
      </c>
      <c r="F20" s="13">
        <v>30</v>
      </c>
      <c r="G20" s="13">
        <v>1</v>
      </c>
      <c r="H20" s="14" t="s">
        <v>74</v>
      </c>
      <c r="I20" s="15">
        <v>8</v>
      </c>
      <c r="J20" s="12"/>
      <c r="K20" s="12"/>
      <c r="L20" s="16">
        <v>1</v>
      </c>
      <c r="M20" s="12">
        <f t="shared" si="0"/>
        <v>8</v>
      </c>
      <c r="N20" s="16">
        <v>0</v>
      </c>
      <c r="O20" s="12">
        <f t="shared" si="2"/>
        <v>0</v>
      </c>
      <c r="P20" s="16">
        <v>0</v>
      </c>
      <c r="Q20" s="12">
        <f t="shared" si="3"/>
        <v>0</v>
      </c>
      <c r="R20" s="16">
        <v>0</v>
      </c>
      <c r="S20" s="12">
        <f t="shared" si="4"/>
        <v>0</v>
      </c>
      <c r="T20" s="16">
        <v>0</v>
      </c>
      <c r="U20" s="12">
        <f t="shared" si="5"/>
        <v>0</v>
      </c>
      <c r="V20" s="16">
        <v>0</v>
      </c>
      <c r="W20" s="12">
        <f t="shared" si="6"/>
        <v>0</v>
      </c>
      <c r="X20" s="12" t="s">
        <v>14</v>
      </c>
      <c r="Y20" s="12" t="s">
        <v>43</v>
      </c>
      <c r="Z20" s="12" t="s">
        <v>70</v>
      </c>
      <c r="AA20" s="17" t="s">
        <v>45</v>
      </c>
      <c r="AB20" s="20" t="s">
        <v>80</v>
      </c>
      <c r="AC20" s="23">
        <v>1</v>
      </c>
      <c r="AD20" s="19">
        <f t="shared" si="7"/>
        <v>8</v>
      </c>
      <c r="AE20" s="19" t="s">
        <v>81</v>
      </c>
      <c r="AF20" s="19"/>
      <c r="AG20" s="19" t="s">
        <v>54</v>
      </c>
      <c r="AH20" s="19"/>
      <c r="AI20" s="19"/>
      <c r="AJ20" s="10"/>
      <c r="AK20">
        <v>12</v>
      </c>
    </row>
    <row r="21" spans="1:39" customFormat="1" ht="165.75" x14ac:dyDescent="0.25">
      <c r="A21" s="151" t="s">
        <v>37</v>
      </c>
      <c r="B21" s="10" t="s">
        <v>67</v>
      </c>
      <c r="C21" s="9">
        <v>9</v>
      </c>
      <c r="D21" s="14" t="s">
        <v>68</v>
      </c>
      <c r="E21" s="12" t="s">
        <v>40</v>
      </c>
      <c r="F21" s="13">
        <v>30</v>
      </c>
      <c r="G21" s="13">
        <v>1</v>
      </c>
      <c r="H21" s="14" t="s">
        <v>69</v>
      </c>
      <c r="I21" s="15">
        <v>30</v>
      </c>
      <c r="J21" s="12"/>
      <c r="K21" s="12"/>
      <c r="L21" s="16">
        <v>1</v>
      </c>
      <c r="M21" s="12">
        <f t="shared" si="0"/>
        <v>30</v>
      </c>
      <c r="N21" s="16">
        <v>0</v>
      </c>
      <c r="O21" s="12">
        <f t="shared" si="2"/>
        <v>0</v>
      </c>
      <c r="P21" s="16">
        <v>0</v>
      </c>
      <c r="Q21" s="12">
        <f t="shared" si="3"/>
        <v>0</v>
      </c>
      <c r="R21" s="16">
        <v>0</v>
      </c>
      <c r="S21" s="12">
        <f t="shared" si="4"/>
        <v>0</v>
      </c>
      <c r="T21" s="16">
        <v>0</v>
      </c>
      <c r="U21" s="12">
        <f t="shared" si="5"/>
        <v>0</v>
      </c>
      <c r="V21" s="16">
        <v>0</v>
      </c>
      <c r="W21" s="12">
        <f t="shared" si="6"/>
        <v>0</v>
      </c>
      <c r="X21" s="12" t="s">
        <v>14</v>
      </c>
      <c r="Y21" s="12" t="s">
        <v>43</v>
      </c>
      <c r="Z21" s="12" t="s">
        <v>70</v>
      </c>
      <c r="AA21" s="17" t="s">
        <v>45</v>
      </c>
      <c r="AB21" s="20" t="s">
        <v>46</v>
      </c>
      <c r="AC21" s="23">
        <v>1</v>
      </c>
      <c r="AD21" s="19">
        <f t="shared" si="7"/>
        <v>30</v>
      </c>
      <c r="AE21" s="19" t="s">
        <v>82</v>
      </c>
      <c r="AF21" s="19"/>
      <c r="AG21" s="19" t="s">
        <v>54</v>
      </c>
      <c r="AH21" s="19"/>
      <c r="AI21" s="19"/>
      <c r="AJ21" s="10"/>
      <c r="AK21">
        <v>11</v>
      </c>
    </row>
    <row r="22" spans="1:39" customFormat="1" ht="25.5" x14ac:dyDescent="0.25">
      <c r="A22" s="151" t="s">
        <v>37</v>
      </c>
      <c r="B22" s="10" t="s">
        <v>67</v>
      </c>
      <c r="C22" s="9">
        <v>9</v>
      </c>
      <c r="D22" s="14" t="s">
        <v>83</v>
      </c>
      <c r="E22" s="12" t="s">
        <v>40</v>
      </c>
      <c r="F22" s="13">
        <v>20</v>
      </c>
      <c r="G22" s="13">
        <v>9</v>
      </c>
      <c r="H22" s="14" t="s">
        <v>69</v>
      </c>
      <c r="I22" s="15">
        <v>180</v>
      </c>
      <c r="J22" s="12"/>
      <c r="K22" s="12"/>
      <c r="L22" s="16">
        <v>1</v>
      </c>
      <c r="M22" s="12">
        <f t="shared" si="0"/>
        <v>36</v>
      </c>
      <c r="N22" s="16">
        <v>0</v>
      </c>
      <c r="O22" s="12">
        <f t="shared" si="2"/>
        <v>0</v>
      </c>
      <c r="P22" s="16">
        <v>0</v>
      </c>
      <c r="Q22" s="12">
        <f t="shared" si="3"/>
        <v>0</v>
      </c>
      <c r="R22" s="16">
        <v>0</v>
      </c>
      <c r="S22" s="12">
        <f t="shared" si="4"/>
        <v>0</v>
      </c>
      <c r="T22" s="16">
        <v>0</v>
      </c>
      <c r="U22" s="12">
        <f t="shared" si="5"/>
        <v>0</v>
      </c>
      <c r="V22" s="16">
        <v>0</v>
      </c>
      <c r="W22" s="12">
        <f t="shared" si="6"/>
        <v>0</v>
      </c>
      <c r="X22" s="12" t="s">
        <v>14</v>
      </c>
      <c r="Y22" s="12" t="s">
        <v>43</v>
      </c>
      <c r="Z22" s="12"/>
      <c r="AA22" s="17" t="s">
        <v>57</v>
      </c>
      <c r="AB22" s="20" t="s">
        <v>58</v>
      </c>
      <c r="AC22" s="18">
        <v>0.2</v>
      </c>
      <c r="AD22" s="19">
        <f t="shared" si="7"/>
        <v>36</v>
      </c>
      <c r="AE22" s="19" t="s">
        <v>84</v>
      </c>
      <c r="AF22" s="19"/>
      <c r="AG22" s="19" t="s">
        <v>54</v>
      </c>
      <c r="AH22" s="19"/>
      <c r="AI22" s="19"/>
      <c r="AJ22" s="10"/>
      <c r="AK22">
        <v>11</v>
      </c>
    </row>
    <row r="23" spans="1:39" customFormat="1" ht="51" x14ac:dyDescent="0.25">
      <c r="A23" s="151" t="s">
        <v>37</v>
      </c>
      <c r="B23" s="10" t="s">
        <v>67</v>
      </c>
      <c r="C23" s="9">
        <v>9</v>
      </c>
      <c r="D23" s="14" t="s">
        <v>83</v>
      </c>
      <c r="E23" s="12" t="s">
        <v>40</v>
      </c>
      <c r="F23" s="13">
        <v>20</v>
      </c>
      <c r="G23" s="13">
        <v>3</v>
      </c>
      <c r="H23" s="14" t="s">
        <v>74</v>
      </c>
      <c r="I23" s="15">
        <v>8</v>
      </c>
      <c r="J23" s="12"/>
      <c r="K23" s="12"/>
      <c r="L23" s="16">
        <v>1</v>
      </c>
      <c r="M23" s="12">
        <f t="shared" si="0"/>
        <v>8</v>
      </c>
      <c r="N23" s="16">
        <v>0</v>
      </c>
      <c r="O23" s="12">
        <f t="shared" si="2"/>
        <v>0</v>
      </c>
      <c r="P23" s="16">
        <v>0</v>
      </c>
      <c r="Q23" s="12">
        <f t="shared" si="3"/>
        <v>0</v>
      </c>
      <c r="R23" s="16">
        <v>0</v>
      </c>
      <c r="S23" s="12">
        <f t="shared" si="4"/>
        <v>0</v>
      </c>
      <c r="T23" s="16">
        <v>0</v>
      </c>
      <c r="U23" s="12">
        <f t="shared" si="5"/>
        <v>0</v>
      </c>
      <c r="V23" s="16">
        <v>0</v>
      </c>
      <c r="W23" s="12">
        <f t="shared" si="6"/>
        <v>0</v>
      </c>
      <c r="X23" s="12" t="s">
        <v>14</v>
      </c>
      <c r="Y23" s="12" t="s">
        <v>43</v>
      </c>
      <c r="Z23" s="12"/>
      <c r="AA23" s="17" t="s">
        <v>57</v>
      </c>
      <c r="AB23" s="20" t="s">
        <v>85</v>
      </c>
      <c r="AC23" s="18">
        <v>1</v>
      </c>
      <c r="AD23" s="19">
        <f t="shared" si="7"/>
        <v>8</v>
      </c>
      <c r="AE23" s="19" t="s">
        <v>86</v>
      </c>
      <c r="AF23" s="19"/>
      <c r="AG23" s="19" t="s">
        <v>54</v>
      </c>
      <c r="AH23" s="19"/>
      <c r="AI23" s="19"/>
      <c r="AJ23" s="10"/>
      <c r="AK23">
        <v>12</v>
      </c>
    </row>
    <row r="24" spans="1:39" customFormat="1" ht="25.5" x14ac:dyDescent="0.25">
      <c r="A24" s="151" t="s">
        <v>37</v>
      </c>
      <c r="B24" s="10" t="s">
        <v>67</v>
      </c>
      <c r="C24" s="9">
        <v>9</v>
      </c>
      <c r="D24" s="14" t="s">
        <v>83</v>
      </c>
      <c r="E24" s="12" t="s">
        <v>40</v>
      </c>
      <c r="F24" s="13">
        <v>20</v>
      </c>
      <c r="G24" s="13">
        <v>9</v>
      </c>
      <c r="H24" s="14" t="s">
        <v>69</v>
      </c>
      <c r="I24" s="15">
        <v>180</v>
      </c>
      <c r="J24" s="12"/>
      <c r="K24" s="12"/>
      <c r="L24" s="16">
        <v>1</v>
      </c>
      <c r="M24" s="12">
        <f t="shared" si="0"/>
        <v>18</v>
      </c>
      <c r="N24" s="16">
        <v>0</v>
      </c>
      <c r="O24" s="12">
        <f t="shared" si="2"/>
        <v>0</v>
      </c>
      <c r="P24" s="16">
        <v>0</v>
      </c>
      <c r="Q24" s="12">
        <f t="shared" si="3"/>
        <v>0</v>
      </c>
      <c r="R24" s="16">
        <v>0</v>
      </c>
      <c r="S24" s="12">
        <f t="shared" si="4"/>
        <v>0</v>
      </c>
      <c r="T24" s="16">
        <v>0</v>
      </c>
      <c r="U24" s="12">
        <f t="shared" si="5"/>
        <v>0</v>
      </c>
      <c r="V24" s="16">
        <v>0</v>
      </c>
      <c r="W24" s="12">
        <f t="shared" si="6"/>
        <v>0</v>
      </c>
      <c r="X24" s="12" t="s">
        <v>14</v>
      </c>
      <c r="Y24" s="12" t="s">
        <v>43</v>
      </c>
      <c r="Z24" s="12"/>
      <c r="AA24" s="17" t="s">
        <v>57</v>
      </c>
      <c r="AB24" s="20" t="s">
        <v>58</v>
      </c>
      <c r="AC24" s="18">
        <v>0.1</v>
      </c>
      <c r="AD24" s="19">
        <f t="shared" ref="AD24:AD42" si="8">AC24*I24</f>
        <v>18</v>
      </c>
      <c r="AE24" s="19" t="s">
        <v>87</v>
      </c>
      <c r="AF24" s="19"/>
      <c r="AG24" s="19" t="s">
        <v>54</v>
      </c>
      <c r="AH24" s="19"/>
      <c r="AI24" s="19"/>
      <c r="AJ24" s="10"/>
      <c r="AK24">
        <v>11</v>
      </c>
    </row>
    <row r="25" spans="1:39" customFormat="1" ht="25.5" x14ac:dyDescent="0.25">
      <c r="A25" s="151" t="s">
        <v>37</v>
      </c>
      <c r="B25" s="10" t="s">
        <v>67</v>
      </c>
      <c r="C25" s="9">
        <v>9</v>
      </c>
      <c r="D25" s="11" t="s">
        <v>83</v>
      </c>
      <c r="E25" s="12" t="s">
        <v>40</v>
      </c>
      <c r="F25" s="13">
        <v>20</v>
      </c>
      <c r="G25" s="13">
        <v>9</v>
      </c>
      <c r="H25" s="14" t="s">
        <v>69</v>
      </c>
      <c r="I25" s="15">
        <v>180</v>
      </c>
      <c r="J25" s="12"/>
      <c r="K25" s="12"/>
      <c r="L25" s="16">
        <v>1</v>
      </c>
      <c r="M25" s="12">
        <f t="shared" si="0"/>
        <v>18</v>
      </c>
      <c r="N25" s="16">
        <v>0</v>
      </c>
      <c r="O25" s="12">
        <f t="shared" si="2"/>
        <v>0</v>
      </c>
      <c r="P25" s="16">
        <v>0</v>
      </c>
      <c r="Q25" s="12">
        <f t="shared" si="3"/>
        <v>0</v>
      </c>
      <c r="R25" s="16">
        <v>0</v>
      </c>
      <c r="S25" s="12">
        <f t="shared" si="4"/>
        <v>0</v>
      </c>
      <c r="T25" s="16">
        <v>0</v>
      </c>
      <c r="U25" s="12">
        <f t="shared" si="5"/>
        <v>0</v>
      </c>
      <c r="V25" s="16">
        <v>0</v>
      </c>
      <c r="W25" s="12">
        <f t="shared" si="6"/>
        <v>0</v>
      </c>
      <c r="X25" s="12" t="s">
        <v>14</v>
      </c>
      <c r="Y25" s="12" t="s">
        <v>43</v>
      </c>
      <c r="Z25" s="12"/>
      <c r="AA25" s="17" t="s">
        <v>57</v>
      </c>
      <c r="AB25" s="20" t="s">
        <v>88</v>
      </c>
      <c r="AC25" s="18">
        <v>0.1</v>
      </c>
      <c r="AD25" s="19">
        <f t="shared" si="8"/>
        <v>18</v>
      </c>
      <c r="AE25" s="19" t="s">
        <v>87</v>
      </c>
      <c r="AF25" s="19"/>
      <c r="AG25" s="19" t="s">
        <v>54</v>
      </c>
      <c r="AH25" s="19"/>
      <c r="AI25" s="19"/>
      <c r="AJ25" s="10"/>
      <c r="AK25">
        <v>11</v>
      </c>
    </row>
    <row r="26" spans="1:39" customFormat="1" ht="318.75" x14ac:dyDescent="0.25">
      <c r="A26" s="151" t="s">
        <v>37</v>
      </c>
      <c r="B26" s="10" t="s">
        <v>38</v>
      </c>
      <c r="C26" s="9">
        <v>7</v>
      </c>
      <c r="D26" s="14" t="s">
        <v>89</v>
      </c>
      <c r="E26" s="12" t="s">
        <v>90</v>
      </c>
      <c r="F26" s="13">
        <v>5</v>
      </c>
      <c r="G26" s="13">
        <v>58</v>
      </c>
      <c r="H26" s="14" t="s">
        <v>41</v>
      </c>
      <c r="I26" s="38">
        <f>Grunddata!G26*Normer!Kursus_extra_pr_stud+Normer!Kursus_grund</f>
        <v>237</v>
      </c>
      <c r="J26" s="12"/>
      <c r="K26" s="12" t="s">
        <v>91</v>
      </c>
      <c r="L26" s="16">
        <v>1</v>
      </c>
      <c r="M26" s="12">
        <f t="shared" si="0"/>
        <v>35.549999999999997</v>
      </c>
      <c r="N26" s="16">
        <v>0</v>
      </c>
      <c r="O26" s="12">
        <f t="shared" si="2"/>
        <v>0</v>
      </c>
      <c r="P26" s="16">
        <v>0</v>
      </c>
      <c r="Q26" s="12">
        <f t="shared" si="3"/>
        <v>0</v>
      </c>
      <c r="R26" s="16">
        <v>0</v>
      </c>
      <c r="S26" s="12">
        <f t="shared" si="4"/>
        <v>0</v>
      </c>
      <c r="T26" s="16">
        <v>0</v>
      </c>
      <c r="U26" s="12">
        <f t="shared" si="5"/>
        <v>0</v>
      </c>
      <c r="V26" s="16">
        <v>0</v>
      </c>
      <c r="W26" s="12">
        <f t="shared" si="6"/>
        <v>0</v>
      </c>
      <c r="X26" s="12" t="s">
        <v>14</v>
      </c>
      <c r="Y26" s="12" t="s">
        <v>43</v>
      </c>
      <c r="Z26" s="12" t="s">
        <v>739</v>
      </c>
      <c r="AA26" s="17" t="s">
        <v>45</v>
      </c>
      <c r="AB26" s="9" t="s">
        <v>92</v>
      </c>
      <c r="AC26" s="18">
        <v>0.15</v>
      </c>
      <c r="AD26" s="19">
        <f t="shared" si="8"/>
        <v>35.549999999999997</v>
      </c>
      <c r="AE26" s="19" t="s">
        <v>93</v>
      </c>
      <c r="AF26" s="19"/>
      <c r="AG26" s="19" t="s">
        <v>54</v>
      </c>
      <c r="AH26" s="19" t="s">
        <v>80</v>
      </c>
      <c r="AI26" s="19"/>
      <c r="AJ26" s="10"/>
      <c r="AK26">
        <v>5</v>
      </c>
      <c r="AL26" s="173" t="s">
        <v>47</v>
      </c>
      <c r="AM26" s="173" t="s">
        <v>677</v>
      </c>
    </row>
    <row r="27" spans="1:39" customFormat="1" ht="25.5" x14ac:dyDescent="0.25">
      <c r="A27" s="151" t="s">
        <v>37</v>
      </c>
      <c r="B27" s="10" t="s">
        <v>38</v>
      </c>
      <c r="C27" s="9">
        <v>7</v>
      </c>
      <c r="D27" s="14" t="s">
        <v>89</v>
      </c>
      <c r="E27" s="12" t="s">
        <v>90</v>
      </c>
      <c r="F27" s="13">
        <v>5</v>
      </c>
      <c r="G27" s="13">
        <v>63</v>
      </c>
      <c r="H27" s="14" t="s">
        <v>94</v>
      </c>
      <c r="I27" s="15">
        <f>G27*Intern_censor_kursus</f>
        <v>20.997899999999998</v>
      </c>
      <c r="J27" s="12"/>
      <c r="K27" s="12" t="s">
        <v>91</v>
      </c>
      <c r="L27" s="16">
        <v>1</v>
      </c>
      <c r="M27" s="12">
        <f t="shared" si="0"/>
        <v>17.827217099999999</v>
      </c>
      <c r="N27" s="16">
        <v>0</v>
      </c>
      <c r="O27" s="12">
        <f t="shared" si="2"/>
        <v>0</v>
      </c>
      <c r="P27" s="16">
        <v>0</v>
      </c>
      <c r="Q27" s="12">
        <f t="shared" si="3"/>
        <v>0</v>
      </c>
      <c r="R27" s="16">
        <v>0</v>
      </c>
      <c r="S27" s="12">
        <f t="shared" si="4"/>
        <v>0</v>
      </c>
      <c r="T27" s="16">
        <v>0</v>
      </c>
      <c r="U27" s="12">
        <f t="shared" si="5"/>
        <v>0</v>
      </c>
      <c r="V27" s="16">
        <v>0</v>
      </c>
      <c r="W27" s="12">
        <f t="shared" si="6"/>
        <v>0</v>
      </c>
      <c r="X27" s="12" t="s">
        <v>14</v>
      </c>
      <c r="Y27" s="12" t="s">
        <v>43</v>
      </c>
      <c r="Z27" s="12"/>
      <c r="AA27" s="17" t="s">
        <v>45</v>
      </c>
      <c r="AB27" s="20" t="s">
        <v>95</v>
      </c>
      <c r="AC27" s="18">
        <v>0.84899999999999998</v>
      </c>
      <c r="AD27" s="19">
        <f t="shared" si="8"/>
        <v>17.827217099999999</v>
      </c>
      <c r="AE27" s="19" t="s">
        <v>60</v>
      </c>
      <c r="AF27" s="19"/>
      <c r="AG27" s="19" t="s">
        <v>54</v>
      </c>
      <c r="AH27" s="19" t="s">
        <v>80</v>
      </c>
      <c r="AI27" s="19"/>
      <c r="AJ27" s="10"/>
      <c r="AK27">
        <v>6</v>
      </c>
    </row>
    <row r="28" spans="1:39" customFormat="1" ht="25.5" x14ac:dyDescent="0.25">
      <c r="A28" s="151" t="s">
        <v>37</v>
      </c>
      <c r="B28" s="10" t="s">
        <v>38</v>
      </c>
      <c r="C28" s="9">
        <v>7</v>
      </c>
      <c r="D28" s="14" t="s">
        <v>89</v>
      </c>
      <c r="E28" s="12" t="s">
        <v>440</v>
      </c>
      <c r="F28" s="13">
        <v>5</v>
      </c>
      <c r="G28" s="13">
        <v>63</v>
      </c>
      <c r="H28" s="14" t="s">
        <v>94</v>
      </c>
      <c r="I28" s="15">
        <f>G28*Intern_censor_kursus</f>
        <v>20.997899999999998</v>
      </c>
      <c r="J28" s="12"/>
      <c r="K28" s="12" t="s">
        <v>91</v>
      </c>
      <c r="L28" s="16">
        <v>1</v>
      </c>
      <c r="M28" s="12">
        <f t="shared" si="0"/>
        <v>3.1496849999999994</v>
      </c>
      <c r="N28" s="16">
        <v>0</v>
      </c>
      <c r="O28" s="12">
        <f t="shared" si="2"/>
        <v>0</v>
      </c>
      <c r="P28" s="16">
        <v>0</v>
      </c>
      <c r="Q28" s="12">
        <f t="shared" si="3"/>
        <v>0</v>
      </c>
      <c r="R28" s="16">
        <v>0</v>
      </c>
      <c r="S28" s="12">
        <f t="shared" si="4"/>
        <v>0</v>
      </c>
      <c r="T28" s="16">
        <v>0</v>
      </c>
      <c r="U28" s="12">
        <f t="shared" si="5"/>
        <v>0</v>
      </c>
      <c r="V28" s="16">
        <v>0</v>
      </c>
      <c r="W28" s="12">
        <f t="shared" si="6"/>
        <v>0</v>
      </c>
      <c r="X28" s="12" t="s">
        <v>14</v>
      </c>
      <c r="Y28" s="12" t="s">
        <v>43</v>
      </c>
      <c r="Z28" s="12"/>
      <c r="AA28" s="17" t="s">
        <v>618</v>
      </c>
      <c r="AB28" s="20" t="s">
        <v>451</v>
      </c>
      <c r="AC28" s="18">
        <v>0.15</v>
      </c>
      <c r="AD28" s="19">
        <f t="shared" si="8"/>
        <v>3.1496849999999994</v>
      </c>
      <c r="AE28" s="19" t="s">
        <v>60</v>
      </c>
      <c r="AF28" s="19"/>
      <c r="AG28" s="19" t="s">
        <v>54</v>
      </c>
      <c r="AH28" s="19" t="s">
        <v>80</v>
      </c>
      <c r="AI28" s="19"/>
      <c r="AJ28" s="10"/>
      <c r="AK28">
        <v>6</v>
      </c>
    </row>
    <row r="29" spans="1:39" customFormat="1" ht="89.25" x14ac:dyDescent="0.25">
      <c r="A29" s="151" t="s">
        <v>37</v>
      </c>
      <c r="B29" s="10" t="s">
        <v>38</v>
      </c>
      <c r="C29" s="9">
        <v>7</v>
      </c>
      <c r="D29" s="14" t="s">
        <v>89</v>
      </c>
      <c r="E29" s="12" t="s">
        <v>90</v>
      </c>
      <c r="F29" s="13">
        <v>5</v>
      </c>
      <c r="G29" s="13">
        <v>58</v>
      </c>
      <c r="H29" s="14" t="s">
        <v>41</v>
      </c>
      <c r="I29" s="38">
        <f>Grunddata!G29*Normer!Kursus_extra_pr_stud+Normer!Kursus_grund</f>
        <v>237</v>
      </c>
      <c r="J29" s="12"/>
      <c r="K29" s="12" t="s">
        <v>91</v>
      </c>
      <c r="L29" s="16">
        <v>1</v>
      </c>
      <c r="M29" s="12">
        <f t="shared" si="0"/>
        <v>201.45</v>
      </c>
      <c r="N29" s="16">
        <v>0</v>
      </c>
      <c r="O29" s="12">
        <f t="shared" si="2"/>
        <v>0</v>
      </c>
      <c r="P29" s="16">
        <v>0</v>
      </c>
      <c r="Q29" s="12">
        <f t="shared" si="3"/>
        <v>0</v>
      </c>
      <c r="R29" s="16">
        <v>0</v>
      </c>
      <c r="S29" s="12">
        <f t="shared" si="4"/>
        <v>0</v>
      </c>
      <c r="T29" s="16">
        <v>0</v>
      </c>
      <c r="U29" s="12">
        <f t="shared" si="5"/>
        <v>0</v>
      </c>
      <c r="V29" s="16">
        <v>0</v>
      </c>
      <c r="W29" s="12">
        <f t="shared" si="6"/>
        <v>0</v>
      </c>
      <c r="X29" s="12" t="s">
        <v>14</v>
      </c>
      <c r="Y29" s="12" t="s">
        <v>43</v>
      </c>
      <c r="Z29" s="12" t="s">
        <v>96</v>
      </c>
      <c r="AA29" s="17" t="s">
        <v>45</v>
      </c>
      <c r="AB29" s="9" t="s">
        <v>71</v>
      </c>
      <c r="AC29" s="18">
        <v>0.85</v>
      </c>
      <c r="AD29" s="19">
        <f t="shared" si="8"/>
        <v>201.45</v>
      </c>
      <c r="AE29" s="19" t="s">
        <v>93</v>
      </c>
      <c r="AF29" s="19"/>
      <c r="AG29" s="19" t="s">
        <v>54</v>
      </c>
      <c r="AH29" s="19" t="s">
        <v>80</v>
      </c>
      <c r="AI29" s="19"/>
      <c r="AJ29" s="10"/>
      <c r="AK29">
        <v>5</v>
      </c>
    </row>
    <row r="30" spans="1:39" customFormat="1" ht="25.5" x14ac:dyDescent="0.25">
      <c r="A30" s="151" t="s">
        <v>37</v>
      </c>
      <c r="B30" s="10" t="s">
        <v>38</v>
      </c>
      <c r="C30" s="9">
        <v>7</v>
      </c>
      <c r="D30" s="14" t="s">
        <v>89</v>
      </c>
      <c r="E30" s="12" t="s">
        <v>90</v>
      </c>
      <c r="F30" s="13">
        <v>5</v>
      </c>
      <c r="G30" s="13">
        <v>63</v>
      </c>
      <c r="H30" s="14" t="s">
        <v>48</v>
      </c>
      <c r="I30" s="15">
        <f>G30*Kursus_eksaminator</f>
        <v>20.997899999999998</v>
      </c>
      <c r="J30" s="12"/>
      <c r="K30" s="12" t="s">
        <v>91</v>
      </c>
      <c r="L30" s="16">
        <v>1</v>
      </c>
      <c r="M30" s="12">
        <f t="shared" si="0"/>
        <v>20.997899999999998</v>
      </c>
      <c r="N30" s="16">
        <v>0</v>
      </c>
      <c r="O30" s="12">
        <f t="shared" si="2"/>
        <v>0</v>
      </c>
      <c r="P30" s="16">
        <v>0</v>
      </c>
      <c r="Q30" s="12">
        <f t="shared" si="3"/>
        <v>0</v>
      </c>
      <c r="R30" s="16">
        <v>0</v>
      </c>
      <c r="S30" s="12">
        <f t="shared" si="4"/>
        <v>0</v>
      </c>
      <c r="T30" s="16">
        <v>0</v>
      </c>
      <c r="U30" s="12">
        <f t="shared" si="5"/>
        <v>0</v>
      </c>
      <c r="V30" s="16">
        <v>0</v>
      </c>
      <c r="W30" s="12">
        <f t="shared" si="6"/>
        <v>0</v>
      </c>
      <c r="X30" s="12" t="s">
        <v>14</v>
      </c>
      <c r="Y30" s="12" t="s">
        <v>43</v>
      </c>
      <c r="Z30" s="12"/>
      <c r="AA30" s="17" t="s">
        <v>45</v>
      </c>
      <c r="AB30" s="9" t="s">
        <v>71</v>
      </c>
      <c r="AC30" s="18">
        <v>1</v>
      </c>
      <c r="AD30" s="19">
        <f t="shared" si="8"/>
        <v>20.997899999999998</v>
      </c>
      <c r="AE30" s="19" t="s">
        <v>60</v>
      </c>
      <c r="AF30" s="19"/>
      <c r="AG30" s="19" t="s">
        <v>54</v>
      </c>
      <c r="AH30" s="19" t="s">
        <v>80</v>
      </c>
      <c r="AI30" s="19"/>
      <c r="AJ30" s="10"/>
      <c r="AK30">
        <v>5</v>
      </c>
    </row>
    <row r="31" spans="1:39" s="159" customFormat="1" ht="63.75" x14ac:dyDescent="0.25">
      <c r="A31" s="158" t="s">
        <v>37</v>
      </c>
      <c r="B31" s="12" t="s">
        <v>97</v>
      </c>
      <c r="C31" s="9">
        <v>7</v>
      </c>
      <c r="D31" s="14" t="s">
        <v>97</v>
      </c>
      <c r="E31" s="12" t="s">
        <v>90</v>
      </c>
      <c r="F31" s="13">
        <v>1</v>
      </c>
      <c r="G31" s="13"/>
      <c r="H31" s="14" t="s">
        <v>98</v>
      </c>
      <c r="I31" s="15"/>
      <c r="J31" s="12"/>
      <c r="K31" s="12"/>
      <c r="L31" s="16">
        <v>1</v>
      </c>
      <c r="M31" s="12">
        <f t="shared" si="0"/>
        <v>0</v>
      </c>
      <c r="N31" s="16">
        <v>0</v>
      </c>
      <c r="O31" s="12">
        <f t="shared" si="2"/>
        <v>0</v>
      </c>
      <c r="P31" s="16">
        <v>0</v>
      </c>
      <c r="Q31" s="12">
        <f t="shared" si="3"/>
        <v>0</v>
      </c>
      <c r="R31" s="16">
        <v>0</v>
      </c>
      <c r="S31" s="12">
        <f t="shared" si="4"/>
        <v>0</v>
      </c>
      <c r="T31" s="16">
        <v>0</v>
      </c>
      <c r="U31" s="12">
        <f t="shared" si="5"/>
        <v>0</v>
      </c>
      <c r="V31" s="16">
        <v>0</v>
      </c>
      <c r="W31" s="12">
        <f t="shared" si="6"/>
        <v>0</v>
      </c>
      <c r="X31" s="12" t="s">
        <v>14</v>
      </c>
      <c r="Y31" s="12" t="s">
        <v>75</v>
      </c>
      <c r="Z31" s="12"/>
      <c r="AA31" s="21" t="s">
        <v>75</v>
      </c>
      <c r="AB31" s="20" t="s">
        <v>99</v>
      </c>
      <c r="AC31" s="18">
        <v>0</v>
      </c>
      <c r="AD31" s="19">
        <f t="shared" si="8"/>
        <v>0</v>
      </c>
      <c r="AE31" s="19" t="s">
        <v>100</v>
      </c>
      <c r="AF31" s="19"/>
      <c r="AG31" s="19" t="s">
        <v>54</v>
      </c>
      <c r="AH31" s="19"/>
      <c r="AI31" s="19"/>
      <c r="AJ31" s="10"/>
      <c r="AK31" t="s">
        <v>727</v>
      </c>
    </row>
    <row r="32" spans="1:39" customFormat="1" ht="38.25" x14ac:dyDescent="0.25">
      <c r="A32" s="158" t="s">
        <v>37</v>
      </c>
      <c r="B32" s="12" t="s">
        <v>97</v>
      </c>
      <c r="C32" s="9">
        <v>7</v>
      </c>
      <c r="D32" s="14" t="s">
        <v>97</v>
      </c>
      <c r="E32" s="12" t="s">
        <v>90</v>
      </c>
      <c r="F32" s="13">
        <v>1</v>
      </c>
      <c r="G32" s="13">
        <v>7</v>
      </c>
      <c r="H32" s="14" t="s">
        <v>101</v>
      </c>
      <c r="I32" s="15">
        <v>40</v>
      </c>
      <c r="J32" s="12"/>
      <c r="K32" s="12"/>
      <c r="L32" s="16">
        <v>1</v>
      </c>
      <c r="M32" s="12">
        <f t="shared" si="0"/>
        <v>40</v>
      </c>
      <c r="N32" s="16">
        <v>0</v>
      </c>
      <c r="O32" s="12">
        <f t="shared" si="2"/>
        <v>0</v>
      </c>
      <c r="P32" s="16">
        <v>0</v>
      </c>
      <c r="Q32" s="12">
        <f t="shared" si="3"/>
        <v>0</v>
      </c>
      <c r="R32" s="16">
        <v>0</v>
      </c>
      <c r="S32" s="12">
        <f t="shared" si="4"/>
        <v>0</v>
      </c>
      <c r="T32" s="16">
        <v>0</v>
      </c>
      <c r="U32" s="12">
        <f t="shared" si="5"/>
        <v>0</v>
      </c>
      <c r="V32" s="16">
        <v>0</v>
      </c>
      <c r="W32" s="12">
        <f t="shared" si="6"/>
        <v>0</v>
      </c>
      <c r="X32" s="12" t="s">
        <v>14</v>
      </c>
      <c r="Y32" s="12" t="s">
        <v>43</v>
      </c>
      <c r="Z32" s="12"/>
      <c r="AA32" s="17" t="s">
        <v>57</v>
      </c>
      <c r="AB32" s="9" t="s">
        <v>59</v>
      </c>
      <c r="AC32" s="18">
        <v>1</v>
      </c>
      <c r="AD32" s="19">
        <f t="shared" si="8"/>
        <v>40</v>
      </c>
      <c r="AE32" s="19"/>
      <c r="AF32" s="19"/>
      <c r="AG32" s="19" t="s">
        <v>54</v>
      </c>
      <c r="AH32" s="19"/>
      <c r="AI32" s="19"/>
      <c r="AJ32" s="10"/>
      <c r="AK32">
        <v>13</v>
      </c>
    </row>
    <row r="33" spans="1:37" customFormat="1" ht="38.25" x14ac:dyDescent="0.25">
      <c r="A33" s="151" t="s">
        <v>37</v>
      </c>
      <c r="B33" s="10" t="s">
        <v>38</v>
      </c>
      <c r="C33" s="9">
        <v>7</v>
      </c>
      <c r="D33" s="20" t="s">
        <v>49</v>
      </c>
      <c r="E33" s="12" t="s">
        <v>40</v>
      </c>
      <c r="F33" s="13">
        <v>5</v>
      </c>
      <c r="G33" s="13">
        <v>49</v>
      </c>
      <c r="H33" s="14" t="s">
        <v>41</v>
      </c>
      <c r="I33" s="38">
        <f>Grunddata!G33*Normer!Kursus_extra_pr_stud+Normer!Kursus_grund</f>
        <v>223.5</v>
      </c>
      <c r="J33" s="12"/>
      <c r="K33" s="12" t="s">
        <v>50</v>
      </c>
      <c r="L33" s="16">
        <v>1</v>
      </c>
      <c r="M33" s="12">
        <f t="shared" si="0"/>
        <v>111.75</v>
      </c>
      <c r="N33" s="16">
        <v>0</v>
      </c>
      <c r="O33" s="12">
        <f t="shared" si="2"/>
        <v>0</v>
      </c>
      <c r="P33" s="16">
        <v>0</v>
      </c>
      <c r="Q33" s="12">
        <f t="shared" si="3"/>
        <v>0</v>
      </c>
      <c r="R33" s="16">
        <v>0</v>
      </c>
      <c r="S33" s="12">
        <f t="shared" si="4"/>
        <v>0</v>
      </c>
      <c r="T33" s="16">
        <v>0</v>
      </c>
      <c r="U33" s="12">
        <f t="shared" si="5"/>
        <v>0</v>
      </c>
      <c r="V33" s="16">
        <v>0</v>
      </c>
      <c r="W33" s="12">
        <f t="shared" si="6"/>
        <v>0</v>
      </c>
      <c r="X33" s="12" t="s">
        <v>14</v>
      </c>
      <c r="Y33" s="12" t="s">
        <v>43</v>
      </c>
      <c r="Z33" s="12" t="s">
        <v>51</v>
      </c>
      <c r="AA33" s="17" t="s">
        <v>52</v>
      </c>
      <c r="AB33" s="21" t="s">
        <v>118</v>
      </c>
      <c r="AC33" s="18">
        <v>0.5</v>
      </c>
      <c r="AD33" s="19">
        <f t="shared" si="8"/>
        <v>111.75</v>
      </c>
      <c r="AE33" s="19"/>
      <c r="AF33" s="19"/>
      <c r="AG33" s="19" t="s">
        <v>54</v>
      </c>
      <c r="AH33" s="19" t="s">
        <v>657</v>
      </c>
      <c r="AI33" s="19"/>
      <c r="AJ33" s="26"/>
      <c r="AK33">
        <v>6</v>
      </c>
    </row>
    <row r="34" spans="1:37" customFormat="1" ht="229.5" x14ac:dyDescent="0.25">
      <c r="A34" s="151" t="s">
        <v>37</v>
      </c>
      <c r="B34" s="10" t="s">
        <v>67</v>
      </c>
      <c r="C34" s="9">
        <v>7</v>
      </c>
      <c r="D34" s="11" t="s">
        <v>103</v>
      </c>
      <c r="E34" s="12" t="s">
        <v>90</v>
      </c>
      <c r="F34" s="13">
        <v>15</v>
      </c>
      <c r="G34" s="13"/>
      <c r="H34" s="14" t="s">
        <v>69</v>
      </c>
      <c r="I34" s="15"/>
      <c r="J34" s="12"/>
      <c r="K34" s="12"/>
      <c r="L34" s="16">
        <v>1</v>
      </c>
      <c r="M34" s="12">
        <f t="shared" si="0"/>
        <v>0</v>
      </c>
      <c r="N34" s="16">
        <v>0</v>
      </c>
      <c r="O34" s="12">
        <f t="shared" si="2"/>
        <v>0</v>
      </c>
      <c r="P34" s="16">
        <v>0</v>
      </c>
      <c r="Q34" s="12">
        <f t="shared" si="3"/>
        <v>0</v>
      </c>
      <c r="R34" s="16">
        <v>0</v>
      </c>
      <c r="S34" s="12">
        <f t="shared" si="4"/>
        <v>0</v>
      </c>
      <c r="T34" s="16">
        <v>0</v>
      </c>
      <c r="U34" s="12">
        <f t="shared" si="5"/>
        <v>0</v>
      </c>
      <c r="V34" s="16">
        <v>0</v>
      </c>
      <c r="W34" s="12">
        <f t="shared" si="6"/>
        <v>0</v>
      </c>
      <c r="X34" s="12" t="s">
        <v>14</v>
      </c>
      <c r="Y34" s="12" t="s">
        <v>75</v>
      </c>
      <c r="Z34" s="12" t="s">
        <v>104</v>
      </c>
      <c r="AA34" s="17" t="s">
        <v>75</v>
      </c>
      <c r="AB34" s="20"/>
      <c r="AC34" s="23">
        <v>0</v>
      </c>
      <c r="AD34" s="19">
        <f t="shared" si="8"/>
        <v>0</v>
      </c>
      <c r="AE34" s="19" t="s">
        <v>105</v>
      </c>
      <c r="AF34" s="19"/>
      <c r="AG34" s="19" t="s">
        <v>54</v>
      </c>
      <c r="AH34" s="19"/>
      <c r="AI34" s="19"/>
      <c r="AJ34" s="10"/>
      <c r="AK34" t="s">
        <v>727</v>
      </c>
    </row>
    <row r="35" spans="1:37" customFormat="1" ht="229.5" x14ac:dyDescent="0.25">
      <c r="A35" s="151" t="s">
        <v>37</v>
      </c>
      <c r="B35" s="10" t="s">
        <v>67</v>
      </c>
      <c r="C35" s="9">
        <v>7</v>
      </c>
      <c r="D35" s="14" t="s">
        <v>103</v>
      </c>
      <c r="E35" s="12" t="s">
        <v>90</v>
      </c>
      <c r="F35" s="13">
        <v>15</v>
      </c>
      <c r="G35" s="13"/>
      <c r="H35" s="14" t="s">
        <v>74</v>
      </c>
      <c r="I35" s="15"/>
      <c r="J35" s="12"/>
      <c r="K35" s="12"/>
      <c r="L35" s="16">
        <v>1</v>
      </c>
      <c r="M35" s="12">
        <f t="shared" si="0"/>
        <v>0</v>
      </c>
      <c r="N35" s="16">
        <v>0</v>
      </c>
      <c r="O35" s="12">
        <f t="shared" si="2"/>
        <v>0</v>
      </c>
      <c r="P35" s="16">
        <v>0</v>
      </c>
      <c r="Q35" s="12">
        <f t="shared" si="3"/>
        <v>0</v>
      </c>
      <c r="R35" s="16">
        <v>0</v>
      </c>
      <c r="S35" s="12">
        <f t="shared" si="4"/>
        <v>0</v>
      </c>
      <c r="T35" s="16">
        <v>0</v>
      </c>
      <c r="U35" s="12">
        <f t="shared" si="5"/>
        <v>0</v>
      </c>
      <c r="V35" s="16">
        <v>0</v>
      </c>
      <c r="W35" s="12">
        <f t="shared" si="6"/>
        <v>0</v>
      </c>
      <c r="X35" s="12" t="s">
        <v>14</v>
      </c>
      <c r="Y35" s="12" t="s">
        <v>43</v>
      </c>
      <c r="Z35" s="12" t="s">
        <v>104</v>
      </c>
      <c r="AA35" s="17" t="s">
        <v>75</v>
      </c>
      <c r="AB35" s="20"/>
      <c r="AC35" s="23">
        <v>0</v>
      </c>
      <c r="AD35" s="19">
        <f t="shared" si="8"/>
        <v>0</v>
      </c>
      <c r="AE35" s="19" t="s">
        <v>106</v>
      </c>
      <c r="AF35" s="19"/>
      <c r="AG35" s="19" t="s">
        <v>54</v>
      </c>
      <c r="AH35" s="19"/>
      <c r="AI35" s="19"/>
      <c r="AJ35" s="10"/>
      <c r="AK35" t="s">
        <v>727</v>
      </c>
    </row>
    <row r="36" spans="1:37" customFormat="1" x14ac:dyDescent="0.25">
      <c r="A36" s="151" t="s">
        <v>37</v>
      </c>
      <c r="B36" s="10" t="s">
        <v>67</v>
      </c>
      <c r="C36" s="9">
        <v>7</v>
      </c>
      <c r="D36" s="14" t="s">
        <v>107</v>
      </c>
      <c r="E36" s="12" t="s">
        <v>90</v>
      </c>
      <c r="F36" s="13">
        <v>15</v>
      </c>
      <c r="G36" s="13">
        <v>7</v>
      </c>
      <c r="H36" s="14" t="s">
        <v>74</v>
      </c>
      <c r="I36" s="15">
        <v>14</v>
      </c>
      <c r="J36" s="12"/>
      <c r="K36" s="12"/>
      <c r="L36" s="16">
        <v>1</v>
      </c>
      <c r="M36" s="12">
        <f t="shared" si="0"/>
        <v>7</v>
      </c>
      <c r="N36" s="16">
        <v>0</v>
      </c>
      <c r="O36" s="12">
        <f t="shared" si="2"/>
        <v>0</v>
      </c>
      <c r="P36" s="16">
        <v>0</v>
      </c>
      <c r="Q36" s="12">
        <f t="shared" si="3"/>
        <v>0</v>
      </c>
      <c r="R36" s="16">
        <v>0</v>
      </c>
      <c r="S36" s="12">
        <f t="shared" si="4"/>
        <v>0</v>
      </c>
      <c r="T36" s="16">
        <v>0</v>
      </c>
      <c r="U36" s="12">
        <f t="shared" si="5"/>
        <v>0</v>
      </c>
      <c r="V36" s="16">
        <v>0</v>
      </c>
      <c r="W36" s="12">
        <f t="shared" si="6"/>
        <v>0</v>
      </c>
      <c r="X36" s="12" t="s">
        <v>14</v>
      </c>
      <c r="Y36" s="12" t="s">
        <v>43</v>
      </c>
      <c r="Z36" s="12"/>
      <c r="AA36" s="17" t="s">
        <v>63</v>
      </c>
      <c r="AB36" s="20" t="s">
        <v>108</v>
      </c>
      <c r="AC36" s="18">
        <v>0.5</v>
      </c>
      <c r="AD36" s="19">
        <f t="shared" si="8"/>
        <v>7</v>
      </c>
      <c r="AE36" s="19" t="s">
        <v>109</v>
      </c>
      <c r="AF36" s="19"/>
      <c r="AG36" s="19" t="s">
        <v>54</v>
      </c>
      <c r="AH36" s="19" t="s">
        <v>657</v>
      </c>
      <c r="AI36" s="19"/>
      <c r="AJ36" s="10"/>
      <c r="AK36">
        <v>12</v>
      </c>
    </row>
    <row r="37" spans="1:37" customFormat="1" ht="25.5" x14ac:dyDescent="0.25">
      <c r="A37" s="151" t="s">
        <v>37</v>
      </c>
      <c r="B37" s="10" t="s">
        <v>67</v>
      </c>
      <c r="C37" s="9">
        <v>7</v>
      </c>
      <c r="D37" s="14" t="s">
        <v>107</v>
      </c>
      <c r="E37" s="12" t="s">
        <v>90</v>
      </c>
      <c r="F37" s="13">
        <v>15</v>
      </c>
      <c r="G37" s="13">
        <v>7</v>
      </c>
      <c r="H37" s="14" t="s">
        <v>69</v>
      </c>
      <c r="I37" s="15">
        <v>105</v>
      </c>
      <c r="J37" s="12"/>
      <c r="K37" s="12"/>
      <c r="L37" s="16">
        <v>1</v>
      </c>
      <c r="M37" s="12">
        <f t="shared" si="0"/>
        <v>26.25</v>
      </c>
      <c r="N37" s="16">
        <v>0</v>
      </c>
      <c r="O37" s="12">
        <f t="shared" si="2"/>
        <v>0</v>
      </c>
      <c r="P37" s="16">
        <v>0</v>
      </c>
      <c r="Q37" s="12">
        <f t="shared" si="3"/>
        <v>0</v>
      </c>
      <c r="R37" s="16">
        <v>0</v>
      </c>
      <c r="S37" s="12">
        <f t="shared" si="4"/>
        <v>0</v>
      </c>
      <c r="T37" s="16">
        <v>0</v>
      </c>
      <c r="U37" s="12">
        <f t="shared" si="5"/>
        <v>0</v>
      </c>
      <c r="V37" s="16">
        <v>0</v>
      </c>
      <c r="W37" s="12">
        <f t="shared" si="6"/>
        <v>0</v>
      </c>
      <c r="X37" s="12" t="s">
        <v>14</v>
      </c>
      <c r="Y37" s="12" t="s">
        <v>43</v>
      </c>
      <c r="Z37" s="12"/>
      <c r="AA37" s="17" t="s">
        <v>57</v>
      </c>
      <c r="AB37" s="20" t="s">
        <v>58</v>
      </c>
      <c r="AC37" s="18">
        <v>0.25</v>
      </c>
      <c r="AD37" s="19">
        <f t="shared" si="8"/>
        <v>26.25</v>
      </c>
      <c r="AE37" s="19" t="s">
        <v>110</v>
      </c>
      <c r="AF37" s="19"/>
      <c r="AG37" s="19" t="s">
        <v>54</v>
      </c>
      <c r="AH37" s="19" t="s">
        <v>657</v>
      </c>
      <c r="AI37" s="19"/>
      <c r="AJ37" s="10"/>
      <c r="AK37">
        <v>11</v>
      </c>
    </row>
    <row r="38" spans="1:37" customFormat="1" x14ac:dyDescent="0.25">
      <c r="A38" s="151" t="s">
        <v>37</v>
      </c>
      <c r="B38" s="10" t="s">
        <v>67</v>
      </c>
      <c r="C38" s="9">
        <v>7</v>
      </c>
      <c r="D38" s="14" t="s">
        <v>107</v>
      </c>
      <c r="E38" s="12" t="s">
        <v>90</v>
      </c>
      <c r="F38" s="13">
        <v>15</v>
      </c>
      <c r="G38" s="13">
        <v>7</v>
      </c>
      <c r="H38" s="14" t="s">
        <v>74</v>
      </c>
      <c r="I38" s="15">
        <v>14</v>
      </c>
      <c r="J38" s="12"/>
      <c r="K38" s="12"/>
      <c r="L38" s="16">
        <v>1</v>
      </c>
      <c r="M38" s="12">
        <f t="shared" si="0"/>
        <v>7</v>
      </c>
      <c r="N38" s="16">
        <v>0</v>
      </c>
      <c r="O38" s="12">
        <f t="shared" si="2"/>
        <v>0</v>
      </c>
      <c r="P38" s="16">
        <v>0</v>
      </c>
      <c r="Q38" s="12">
        <f t="shared" si="3"/>
        <v>0</v>
      </c>
      <c r="R38" s="16">
        <v>0</v>
      </c>
      <c r="S38" s="12">
        <f t="shared" si="4"/>
        <v>0</v>
      </c>
      <c r="T38" s="16">
        <v>0</v>
      </c>
      <c r="U38" s="12">
        <f t="shared" si="5"/>
        <v>0</v>
      </c>
      <c r="V38" s="16">
        <v>0</v>
      </c>
      <c r="W38" s="12">
        <f t="shared" si="6"/>
        <v>0</v>
      </c>
      <c r="X38" s="12" t="s">
        <v>14</v>
      </c>
      <c r="Y38" s="12" t="s">
        <v>43</v>
      </c>
      <c r="Z38" s="12"/>
      <c r="AA38" s="17" t="s">
        <v>57</v>
      </c>
      <c r="AB38" s="20" t="s">
        <v>111</v>
      </c>
      <c r="AC38" s="18">
        <v>0.5</v>
      </c>
      <c r="AD38" s="19">
        <f t="shared" si="8"/>
        <v>7</v>
      </c>
      <c r="AE38" s="19" t="s">
        <v>110</v>
      </c>
      <c r="AF38" s="19"/>
      <c r="AG38" s="19" t="s">
        <v>54</v>
      </c>
      <c r="AH38" s="19" t="s">
        <v>657</v>
      </c>
      <c r="AI38" s="19"/>
      <c r="AJ38" s="10"/>
      <c r="AK38">
        <v>12</v>
      </c>
    </row>
    <row r="39" spans="1:37" customFormat="1" ht="38.25" x14ac:dyDescent="0.25">
      <c r="A39" s="151" t="s">
        <v>37</v>
      </c>
      <c r="B39" s="10" t="s">
        <v>38</v>
      </c>
      <c r="C39" s="9">
        <v>7</v>
      </c>
      <c r="D39" s="14" t="s">
        <v>112</v>
      </c>
      <c r="E39" s="12" t="s">
        <v>90</v>
      </c>
      <c r="F39" s="13">
        <v>5</v>
      </c>
      <c r="G39" s="13">
        <v>7</v>
      </c>
      <c r="H39" s="14" t="s">
        <v>41</v>
      </c>
      <c r="I39" s="38">
        <f>Grunddata!G39*Normer!Kursus_extra_pr_stud+Normer!Kursus_grund</f>
        <v>160.5</v>
      </c>
      <c r="J39" s="12"/>
      <c r="K39" s="12" t="s">
        <v>113</v>
      </c>
      <c r="L39" s="16">
        <v>1</v>
      </c>
      <c r="M39" s="12">
        <f t="shared" si="0"/>
        <v>80.25</v>
      </c>
      <c r="N39" s="16">
        <v>0</v>
      </c>
      <c r="O39" s="12">
        <f t="shared" si="2"/>
        <v>0</v>
      </c>
      <c r="P39" s="16">
        <v>0</v>
      </c>
      <c r="Q39" s="12">
        <f t="shared" si="3"/>
        <v>0</v>
      </c>
      <c r="R39" s="16">
        <v>0</v>
      </c>
      <c r="S39" s="12">
        <f t="shared" si="4"/>
        <v>0</v>
      </c>
      <c r="T39" s="16">
        <v>0</v>
      </c>
      <c r="U39" s="12">
        <f t="shared" si="5"/>
        <v>0</v>
      </c>
      <c r="V39" s="16">
        <v>0</v>
      </c>
      <c r="W39" s="12">
        <f t="shared" si="6"/>
        <v>0</v>
      </c>
      <c r="X39" s="12" t="s">
        <v>14</v>
      </c>
      <c r="Y39" s="12" t="s">
        <v>43</v>
      </c>
      <c r="Z39" s="12" t="s">
        <v>114</v>
      </c>
      <c r="AA39" s="17" t="s">
        <v>115</v>
      </c>
      <c r="AB39" s="22" t="s">
        <v>116</v>
      </c>
      <c r="AC39" s="18">
        <v>0.5</v>
      </c>
      <c r="AD39" s="19">
        <f t="shared" si="8"/>
        <v>80.25</v>
      </c>
      <c r="AE39" s="19"/>
      <c r="AF39" s="19"/>
      <c r="AG39" s="19" t="s">
        <v>54</v>
      </c>
      <c r="AH39" s="19" t="s">
        <v>657</v>
      </c>
      <c r="AI39" s="19"/>
      <c r="AJ39" s="10"/>
      <c r="AK39">
        <v>6</v>
      </c>
    </row>
    <row r="40" spans="1:37" customFormat="1" ht="38.25" x14ac:dyDescent="0.25">
      <c r="A40" s="151" t="s">
        <v>37</v>
      </c>
      <c r="B40" s="10" t="s">
        <v>38</v>
      </c>
      <c r="C40" s="9">
        <v>7</v>
      </c>
      <c r="D40" s="14" t="s">
        <v>112</v>
      </c>
      <c r="E40" s="12" t="s">
        <v>90</v>
      </c>
      <c r="F40" s="13">
        <v>5</v>
      </c>
      <c r="G40" s="13">
        <v>6</v>
      </c>
      <c r="H40" s="14" t="s">
        <v>48</v>
      </c>
      <c r="I40" s="15">
        <f>G40*Kursus_eksaminator</f>
        <v>1.9998</v>
      </c>
      <c r="J40" s="12"/>
      <c r="K40" s="12" t="s">
        <v>113</v>
      </c>
      <c r="L40" s="16">
        <v>1</v>
      </c>
      <c r="M40" s="12">
        <f t="shared" si="0"/>
        <v>0.99990000000000001</v>
      </c>
      <c r="N40" s="16">
        <v>0</v>
      </c>
      <c r="O40" s="12">
        <f t="shared" si="2"/>
        <v>0</v>
      </c>
      <c r="P40" s="16">
        <v>0</v>
      </c>
      <c r="Q40" s="12">
        <f t="shared" si="3"/>
        <v>0</v>
      </c>
      <c r="R40" s="16">
        <v>0</v>
      </c>
      <c r="S40" s="12">
        <f t="shared" si="4"/>
        <v>0</v>
      </c>
      <c r="T40" s="16">
        <v>0</v>
      </c>
      <c r="U40" s="12">
        <f t="shared" si="5"/>
        <v>0</v>
      </c>
      <c r="V40" s="16">
        <v>0</v>
      </c>
      <c r="W40" s="12">
        <f t="shared" si="6"/>
        <v>0</v>
      </c>
      <c r="X40" s="12" t="s">
        <v>14</v>
      </c>
      <c r="Y40" s="12" t="s">
        <v>43</v>
      </c>
      <c r="Z40" s="12"/>
      <c r="AA40" s="17" t="s">
        <v>115</v>
      </c>
      <c r="AB40" s="22" t="s">
        <v>116</v>
      </c>
      <c r="AC40" s="18">
        <v>0.5</v>
      </c>
      <c r="AD40" s="19">
        <f t="shared" si="8"/>
        <v>0.99990000000000001</v>
      </c>
      <c r="AE40" s="19"/>
      <c r="AF40" s="19"/>
      <c r="AG40" s="19" t="s">
        <v>54</v>
      </c>
      <c r="AH40" s="19" t="s">
        <v>657</v>
      </c>
      <c r="AI40" s="19"/>
      <c r="AJ40" s="10"/>
      <c r="AK40">
        <v>7</v>
      </c>
    </row>
    <row r="41" spans="1:37" customFormat="1" ht="38.25" x14ac:dyDescent="0.25">
      <c r="A41" s="151" t="s">
        <v>37</v>
      </c>
      <c r="B41" s="10" t="s">
        <v>38</v>
      </c>
      <c r="C41" s="9">
        <v>7</v>
      </c>
      <c r="D41" s="14" t="s">
        <v>112</v>
      </c>
      <c r="E41" s="12" t="s">
        <v>90</v>
      </c>
      <c r="F41" s="13">
        <v>5</v>
      </c>
      <c r="G41" s="13">
        <v>7</v>
      </c>
      <c r="H41" s="14" t="s">
        <v>41</v>
      </c>
      <c r="I41" s="38">
        <f>Grunddata!G41*Normer!Kursus_extra_pr_stud+Normer!Kursus_grund</f>
        <v>160.5</v>
      </c>
      <c r="J41" s="12"/>
      <c r="K41" s="12" t="s">
        <v>113</v>
      </c>
      <c r="L41" s="16">
        <v>1</v>
      </c>
      <c r="M41" s="12">
        <f t="shared" si="0"/>
        <v>80.25</v>
      </c>
      <c r="N41" s="16">
        <v>0</v>
      </c>
      <c r="O41" s="12">
        <f t="shared" si="2"/>
        <v>0</v>
      </c>
      <c r="P41" s="16">
        <v>0</v>
      </c>
      <c r="Q41" s="12">
        <f t="shared" si="3"/>
        <v>0</v>
      </c>
      <c r="R41" s="16">
        <v>0</v>
      </c>
      <c r="S41" s="12">
        <f t="shared" si="4"/>
        <v>0</v>
      </c>
      <c r="T41" s="16">
        <v>0</v>
      </c>
      <c r="U41" s="12">
        <f t="shared" si="5"/>
        <v>0</v>
      </c>
      <c r="V41" s="16">
        <v>0</v>
      </c>
      <c r="W41" s="12">
        <f t="shared" si="6"/>
        <v>0</v>
      </c>
      <c r="X41" s="12" t="s">
        <v>14</v>
      </c>
      <c r="Y41" s="12" t="s">
        <v>43</v>
      </c>
      <c r="Z41" s="12" t="s">
        <v>114</v>
      </c>
      <c r="AA41" s="17" t="s">
        <v>57</v>
      </c>
      <c r="AB41" s="22" t="s">
        <v>117</v>
      </c>
      <c r="AC41" s="18">
        <v>0.5</v>
      </c>
      <c r="AD41" s="19">
        <f t="shared" si="8"/>
        <v>80.25</v>
      </c>
      <c r="AE41" s="19"/>
      <c r="AF41" s="19"/>
      <c r="AG41" s="19" t="s">
        <v>54</v>
      </c>
      <c r="AH41" s="19" t="s">
        <v>657</v>
      </c>
      <c r="AI41" s="19"/>
      <c r="AJ41" s="10"/>
      <c r="AK41">
        <v>6</v>
      </c>
    </row>
    <row r="42" spans="1:37" customFormat="1" ht="38.25" x14ac:dyDescent="0.25">
      <c r="A42" s="151" t="s">
        <v>37</v>
      </c>
      <c r="B42" s="10" t="s">
        <v>38</v>
      </c>
      <c r="C42" s="9">
        <v>7</v>
      </c>
      <c r="D42" s="14" t="s">
        <v>112</v>
      </c>
      <c r="E42" s="12" t="s">
        <v>90</v>
      </c>
      <c r="F42" s="13">
        <v>5</v>
      </c>
      <c r="G42" s="13">
        <v>6</v>
      </c>
      <c r="H42" s="14" t="s">
        <v>48</v>
      </c>
      <c r="I42" s="15">
        <f>G42*Kursus_eksaminator</f>
        <v>1.9998</v>
      </c>
      <c r="J42" s="12"/>
      <c r="K42" s="12" t="s">
        <v>113</v>
      </c>
      <c r="L42" s="16">
        <v>1</v>
      </c>
      <c r="M42" s="12">
        <f t="shared" si="0"/>
        <v>0.99990000000000001</v>
      </c>
      <c r="N42" s="16">
        <v>0</v>
      </c>
      <c r="O42" s="12">
        <f t="shared" si="2"/>
        <v>0</v>
      </c>
      <c r="P42" s="16">
        <v>0</v>
      </c>
      <c r="Q42" s="12">
        <f t="shared" si="3"/>
        <v>0</v>
      </c>
      <c r="R42" s="16">
        <v>0</v>
      </c>
      <c r="S42" s="12">
        <f t="shared" si="4"/>
        <v>0</v>
      </c>
      <c r="T42" s="16">
        <v>0</v>
      </c>
      <c r="U42" s="12">
        <f t="shared" si="5"/>
        <v>0</v>
      </c>
      <c r="V42" s="16">
        <v>0</v>
      </c>
      <c r="W42" s="12">
        <f t="shared" si="6"/>
        <v>0</v>
      </c>
      <c r="X42" s="12" t="s">
        <v>14</v>
      </c>
      <c r="Y42" s="12" t="s">
        <v>43</v>
      </c>
      <c r="Z42" s="12"/>
      <c r="AA42" s="17" t="s">
        <v>57</v>
      </c>
      <c r="AB42" s="22" t="s">
        <v>117</v>
      </c>
      <c r="AC42" s="18">
        <v>0.5</v>
      </c>
      <c r="AD42" s="19">
        <f t="shared" si="8"/>
        <v>0.99990000000000001</v>
      </c>
      <c r="AE42" s="19"/>
      <c r="AF42" s="19"/>
      <c r="AG42" s="19" t="s">
        <v>54</v>
      </c>
      <c r="AH42" s="19" t="s">
        <v>657</v>
      </c>
      <c r="AI42" s="19"/>
      <c r="AJ42" s="10"/>
      <c r="AK42">
        <v>7</v>
      </c>
    </row>
    <row r="43" spans="1:37" customFormat="1" ht="51" x14ac:dyDescent="0.25">
      <c r="A43" s="151" t="s">
        <v>37</v>
      </c>
      <c r="B43" s="10" t="s">
        <v>38</v>
      </c>
      <c r="C43" s="9">
        <v>9</v>
      </c>
      <c r="D43" s="11" t="s">
        <v>61</v>
      </c>
      <c r="E43" s="12" t="s">
        <v>90</v>
      </c>
      <c r="F43" s="13">
        <v>5</v>
      </c>
      <c r="G43" s="13">
        <v>9</v>
      </c>
      <c r="H43" s="14" t="s">
        <v>41</v>
      </c>
      <c r="I43" s="38">
        <f>Grunddata!G43*Normer!Kursus_extra_pr_stud+Normer!Kursus_grund</f>
        <v>163.5</v>
      </c>
      <c r="J43" s="12"/>
      <c r="K43" s="12" t="s">
        <v>56</v>
      </c>
      <c r="L43" s="16">
        <v>1</v>
      </c>
      <c r="M43" s="12">
        <f t="shared" si="0"/>
        <v>54.445500000000003</v>
      </c>
      <c r="N43" s="16">
        <v>0</v>
      </c>
      <c r="O43" s="12">
        <f t="shared" si="2"/>
        <v>0</v>
      </c>
      <c r="P43" s="16">
        <v>0</v>
      </c>
      <c r="Q43" s="12">
        <f t="shared" si="3"/>
        <v>0</v>
      </c>
      <c r="R43" s="16">
        <v>0</v>
      </c>
      <c r="S43" s="12">
        <f t="shared" si="4"/>
        <v>0</v>
      </c>
      <c r="T43" s="16">
        <v>0</v>
      </c>
      <c r="U43" s="12">
        <f t="shared" si="5"/>
        <v>0</v>
      </c>
      <c r="V43" s="16">
        <v>0</v>
      </c>
      <c r="W43" s="12">
        <f t="shared" si="6"/>
        <v>0</v>
      </c>
      <c r="X43" s="12" t="s">
        <v>14</v>
      </c>
      <c r="Y43" s="12" t="s">
        <v>43</v>
      </c>
      <c r="Z43" s="12"/>
      <c r="AA43" s="17" t="s">
        <v>57</v>
      </c>
      <c r="AB43" s="20" t="s">
        <v>59</v>
      </c>
      <c r="AC43" s="18">
        <v>0.33300000000000002</v>
      </c>
      <c r="AD43" s="19">
        <f t="shared" ref="AD43:AD48" si="9">AC43*I43</f>
        <v>54.445500000000003</v>
      </c>
      <c r="AE43" s="19"/>
      <c r="AF43" s="19"/>
      <c r="AG43" s="19" t="s">
        <v>54</v>
      </c>
      <c r="AH43" s="19" t="s">
        <v>657</v>
      </c>
      <c r="AI43" s="19"/>
      <c r="AJ43" s="10"/>
      <c r="AK43">
        <v>8</v>
      </c>
    </row>
    <row r="44" spans="1:37" customFormat="1" ht="51" x14ac:dyDescent="0.25">
      <c r="A44" s="151" t="s">
        <v>37</v>
      </c>
      <c r="B44" s="10" t="s">
        <v>38</v>
      </c>
      <c r="C44" s="9">
        <v>9</v>
      </c>
      <c r="D44" s="11" t="s">
        <v>61</v>
      </c>
      <c r="E44" s="12" t="s">
        <v>90</v>
      </c>
      <c r="F44" s="13">
        <v>5</v>
      </c>
      <c r="G44" s="13">
        <v>14</v>
      </c>
      <c r="H44" s="14" t="s">
        <v>48</v>
      </c>
      <c r="I44" s="15">
        <f>G44*Kursus_eksaminator</f>
        <v>4.6661999999999999</v>
      </c>
      <c r="J44" s="12"/>
      <c r="K44" s="12" t="s">
        <v>56</v>
      </c>
      <c r="L44" s="16">
        <v>1</v>
      </c>
      <c r="M44" s="12">
        <f t="shared" si="0"/>
        <v>1.16655</v>
      </c>
      <c r="N44" s="16">
        <v>0</v>
      </c>
      <c r="O44" s="12">
        <f t="shared" si="2"/>
        <v>0</v>
      </c>
      <c r="P44" s="16">
        <v>0</v>
      </c>
      <c r="Q44" s="12">
        <f t="shared" si="3"/>
        <v>0</v>
      </c>
      <c r="R44" s="16">
        <v>0</v>
      </c>
      <c r="S44" s="12">
        <f t="shared" si="4"/>
        <v>0</v>
      </c>
      <c r="T44" s="16">
        <v>0</v>
      </c>
      <c r="U44" s="12">
        <f t="shared" si="5"/>
        <v>0</v>
      </c>
      <c r="V44" s="16">
        <v>0</v>
      </c>
      <c r="W44" s="12">
        <f t="shared" si="6"/>
        <v>0</v>
      </c>
      <c r="X44" s="12" t="s">
        <v>14</v>
      </c>
      <c r="Y44" s="12" t="s">
        <v>43</v>
      </c>
      <c r="Z44" s="12"/>
      <c r="AA44" s="17" t="s">
        <v>57</v>
      </c>
      <c r="AB44" s="20" t="s">
        <v>62</v>
      </c>
      <c r="AC44" s="18">
        <v>0.25</v>
      </c>
      <c r="AD44" s="19">
        <f t="shared" si="9"/>
        <v>1.16655</v>
      </c>
      <c r="AE44" s="19"/>
      <c r="AF44" s="19" t="s">
        <v>66</v>
      </c>
      <c r="AG44" s="19" t="s">
        <v>54</v>
      </c>
      <c r="AH44" s="19" t="s">
        <v>657</v>
      </c>
      <c r="AI44" s="19"/>
      <c r="AJ44" s="10"/>
      <c r="AK44">
        <v>8</v>
      </c>
    </row>
    <row r="45" spans="1:37" customFormat="1" ht="38.25" x14ac:dyDescent="0.25">
      <c r="A45" s="158" t="s">
        <v>37</v>
      </c>
      <c r="B45" s="12" t="s">
        <v>97</v>
      </c>
      <c r="C45" s="9">
        <v>9</v>
      </c>
      <c r="D45" s="14" t="s">
        <v>97</v>
      </c>
      <c r="E45" s="12" t="s">
        <v>90</v>
      </c>
      <c r="F45" s="13">
        <v>3</v>
      </c>
      <c r="G45" s="13">
        <v>9</v>
      </c>
      <c r="H45" s="14" t="s">
        <v>101</v>
      </c>
      <c r="I45" s="15">
        <v>40</v>
      </c>
      <c r="J45" s="12"/>
      <c r="K45" s="12"/>
      <c r="L45" s="16">
        <v>1</v>
      </c>
      <c r="M45" s="12">
        <f t="shared" si="0"/>
        <v>40</v>
      </c>
      <c r="N45" s="16">
        <v>0</v>
      </c>
      <c r="O45" s="12">
        <f t="shared" si="2"/>
        <v>0</v>
      </c>
      <c r="P45" s="16">
        <v>0</v>
      </c>
      <c r="Q45" s="12">
        <f t="shared" si="3"/>
        <v>0</v>
      </c>
      <c r="R45" s="16">
        <v>0</v>
      </c>
      <c r="S45" s="12">
        <f t="shared" si="4"/>
        <v>0</v>
      </c>
      <c r="T45" s="16">
        <v>0</v>
      </c>
      <c r="U45" s="12">
        <f t="shared" si="5"/>
        <v>0</v>
      </c>
      <c r="V45" s="16">
        <v>0</v>
      </c>
      <c r="W45" s="12">
        <f t="shared" si="6"/>
        <v>0</v>
      </c>
      <c r="X45" s="12" t="s">
        <v>14</v>
      </c>
      <c r="Y45" s="12" t="s">
        <v>43</v>
      </c>
      <c r="Z45" s="12"/>
      <c r="AA45" s="17" t="s">
        <v>57</v>
      </c>
      <c r="AB45" s="9" t="s">
        <v>59</v>
      </c>
      <c r="AC45" s="18">
        <v>1</v>
      </c>
      <c r="AD45" s="19">
        <f t="shared" si="9"/>
        <v>40</v>
      </c>
      <c r="AE45" s="19"/>
      <c r="AF45" s="19"/>
      <c r="AG45" s="19" t="s">
        <v>54</v>
      </c>
      <c r="AH45" s="19" t="s">
        <v>657</v>
      </c>
      <c r="AI45" s="19"/>
      <c r="AJ45" s="10"/>
      <c r="AK45">
        <v>14</v>
      </c>
    </row>
    <row r="46" spans="1:37" customFormat="1" ht="63.75" x14ac:dyDescent="0.25">
      <c r="A46" s="158" t="s">
        <v>37</v>
      </c>
      <c r="B46" s="12" t="s">
        <v>97</v>
      </c>
      <c r="C46" s="9">
        <v>9</v>
      </c>
      <c r="D46" s="14" t="s">
        <v>97</v>
      </c>
      <c r="E46" s="12" t="s">
        <v>90</v>
      </c>
      <c r="F46" s="13">
        <v>3</v>
      </c>
      <c r="G46" s="13">
        <v>3</v>
      </c>
      <c r="H46" s="14" t="s">
        <v>98</v>
      </c>
      <c r="I46" s="15">
        <v>40</v>
      </c>
      <c r="J46" s="12"/>
      <c r="K46" s="12"/>
      <c r="L46" s="16">
        <v>1</v>
      </c>
      <c r="M46" s="12">
        <f t="shared" si="0"/>
        <v>40</v>
      </c>
      <c r="N46" s="16">
        <v>0</v>
      </c>
      <c r="O46" s="12">
        <f t="shared" si="2"/>
        <v>0</v>
      </c>
      <c r="P46" s="16">
        <v>0</v>
      </c>
      <c r="Q46" s="12">
        <f t="shared" si="3"/>
        <v>0</v>
      </c>
      <c r="R46" s="16">
        <v>0</v>
      </c>
      <c r="S46" s="12">
        <f t="shared" si="4"/>
        <v>0</v>
      </c>
      <c r="T46" s="16">
        <v>0</v>
      </c>
      <c r="U46" s="12">
        <f t="shared" si="5"/>
        <v>0</v>
      </c>
      <c r="V46" s="16">
        <v>0</v>
      </c>
      <c r="W46" s="12">
        <f t="shared" si="6"/>
        <v>0</v>
      </c>
      <c r="X46" s="12" t="s">
        <v>14</v>
      </c>
      <c r="Y46" s="12" t="s">
        <v>43</v>
      </c>
      <c r="Z46" s="12"/>
      <c r="AA46" s="17" t="s">
        <v>45</v>
      </c>
      <c r="AB46" s="9" t="s">
        <v>71</v>
      </c>
      <c r="AC46" s="18">
        <v>1</v>
      </c>
      <c r="AD46" s="19">
        <f t="shared" si="9"/>
        <v>40</v>
      </c>
      <c r="AE46" s="19"/>
      <c r="AF46" s="19"/>
      <c r="AG46" s="19" t="s">
        <v>54</v>
      </c>
      <c r="AH46" s="19" t="s">
        <v>657</v>
      </c>
      <c r="AI46" s="19"/>
      <c r="AJ46" s="10"/>
      <c r="AK46">
        <v>14</v>
      </c>
    </row>
    <row r="47" spans="1:37" customFormat="1" ht="25.5" x14ac:dyDescent="0.25">
      <c r="A47" s="151" t="s">
        <v>37</v>
      </c>
      <c r="B47" s="10" t="s">
        <v>38</v>
      </c>
      <c r="C47" s="9">
        <v>7</v>
      </c>
      <c r="D47" s="14" t="s">
        <v>49</v>
      </c>
      <c r="E47" s="12" t="s">
        <v>90</v>
      </c>
      <c r="F47" s="13">
        <v>5</v>
      </c>
      <c r="G47" s="13">
        <v>63</v>
      </c>
      <c r="H47" s="14" t="s">
        <v>48</v>
      </c>
      <c r="I47" s="15">
        <f>G47*Kursus_eksaminator</f>
        <v>20.997899999999998</v>
      </c>
      <c r="J47" s="12"/>
      <c r="K47" s="12" t="s">
        <v>50</v>
      </c>
      <c r="L47" s="16">
        <v>1</v>
      </c>
      <c r="M47" s="12">
        <f t="shared" si="0"/>
        <v>10.498949999999999</v>
      </c>
      <c r="N47" s="16">
        <v>0</v>
      </c>
      <c r="O47" s="12">
        <f t="shared" si="2"/>
        <v>0</v>
      </c>
      <c r="P47" s="16">
        <v>0</v>
      </c>
      <c r="Q47" s="12">
        <f t="shared" si="3"/>
        <v>0</v>
      </c>
      <c r="R47" s="16">
        <v>0</v>
      </c>
      <c r="S47" s="12">
        <f t="shared" si="4"/>
        <v>0</v>
      </c>
      <c r="T47" s="16">
        <v>0</v>
      </c>
      <c r="U47" s="12">
        <f t="shared" si="5"/>
        <v>0</v>
      </c>
      <c r="V47" s="16">
        <v>0</v>
      </c>
      <c r="W47" s="12">
        <f t="shared" si="6"/>
        <v>0</v>
      </c>
      <c r="X47" s="12" t="s">
        <v>14</v>
      </c>
      <c r="Y47" s="12" t="s">
        <v>43</v>
      </c>
      <c r="Z47" s="12"/>
      <c r="AA47" s="17" t="s">
        <v>52</v>
      </c>
      <c r="AB47" s="21" t="s">
        <v>53</v>
      </c>
      <c r="AC47" s="18">
        <v>0.5</v>
      </c>
      <c r="AD47" s="19">
        <f t="shared" si="9"/>
        <v>10.498949999999999</v>
      </c>
      <c r="AE47" s="19" t="s">
        <v>102</v>
      </c>
      <c r="AF47" s="19"/>
      <c r="AG47" s="19" t="s">
        <v>54</v>
      </c>
      <c r="AH47" s="19" t="s">
        <v>657</v>
      </c>
      <c r="AI47" s="19"/>
      <c r="AJ47" s="10"/>
      <c r="AK47">
        <v>6</v>
      </c>
    </row>
    <row r="48" spans="1:37" customFormat="1" ht="25.5" x14ac:dyDescent="0.25">
      <c r="A48" s="151" t="s">
        <v>37</v>
      </c>
      <c r="B48" s="10" t="s">
        <v>38</v>
      </c>
      <c r="C48" s="9">
        <v>7</v>
      </c>
      <c r="D48" s="14" t="s">
        <v>49</v>
      </c>
      <c r="E48" s="12" t="s">
        <v>90</v>
      </c>
      <c r="F48" s="13">
        <v>5</v>
      </c>
      <c r="G48" s="13">
        <v>63</v>
      </c>
      <c r="H48" s="14" t="s">
        <v>48</v>
      </c>
      <c r="I48" s="15">
        <f>G48*Kursus_eksaminator</f>
        <v>20.997899999999998</v>
      </c>
      <c r="J48" s="12"/>
      <c r="K48" s="12" t="s">
        <v>50</v>
      </c>
      <c r="L48" s="16">
        <v>1</v>
      </c>
      <c r="M48" s="12">
        <f t="shared" si="0"/>
        <v>10.498949999999999</v>
      </c>
      <c r="N48" s="16">
        <v>0</v>
      </c>
      <c r="O48" s="12">
        <f t="shared" si="2"/>
        <v>0</v>
      </c>
      <c r="P48" s="16">
        <v>0</v>
      </c>
      <c r="Q48" s="12">
        <f t="shared" si="3"/>
        <v>0</v>
      </c>
      <c r="R48" s="16">
        <v>0</v>
      </c>
      <c r="S48" s="12">
        <f t="shared" si="4"/>
        <v>0</v>
      </c>
      <c r="T48" s="16">
        <v>0</v>
      </c>
      <c r="U48" s="12">
        <f t="shared" si="5"/>
        <v>0</v>
      </c>
      <c r="V48" s="16">
        <v>0</v>
      </c>
      <c r="W48" s="12">
        <f t="shared" si="6"/>
        <v>0</v>
      </c>
      <c r="X48" s="12" t="s">
        <v>14</v>
      </c>
      <c r="Y48" s="12" t="s">
        <v>43</v>
      </c>
      <c r="Z48" s="12"/>
      <c r="AA48" s="17" t="s">
        <v>52</v>
      </c>
      <c r="AB48" s="21" t="s">
        <v>118</v>
      </c>
      <c r="AC48" s="18">
        <v>0.5</v>
      </c>
      <c r="AD48" s="19">
        <f t="shared" si="9"/>
        <v>10.498949999999999</v>
      </c>
      <c r="AE48" s="19" t="s">
        <v>102</v>
      </c>
      <c r="AF48" s="19"/>
      <c r="AG48" s="19" t="s">
        <v>54</v>
      </c>
      <c r="AH48" s="19" t="s">
        <v>657</v>
      </c>
      <c r="AI48" s="19"/>
      <c r="AJ48" s="10"/>
      <c r="AK48">
        <v>6</v>
      </c>
    </row>
    <row r="49" spans="1:37" customFormat="1" ht="25.5" x14ac:dyDescent="0.25">
      <c r="A49" s="151" t="s">
        <v>37</v>
      </c>
      <c r="B49" s="10" t="s">
        <v>38</v>
      </c>
      <c r="C49" s="9">
        <v>7</v>
      </c>
      <c r="D49" s="11" t="s">
        <v>49</v>
      </c>
      <c r="E49" s="12" t="s">
        <v>90</v>
      </c>
      <c r="F49" s="13">
        <v>5</v>
      </c>
      <c r="G49" s="13">
        <v>14</v>
      </c>
      <c r="H49" s="14" t="s">
        <v>94</v>
      </c>
      <c r="I49" s="15">
        <f>G49*Intern_censor_kursus</f>
        <v>4.6661999999999999</v>
      </c>
      <c r="J49" s="12"/>
      <c r="K49" s="12" t="s">
        <v>50</v>
      </c>
      <c r="L49" s="16">
        <v>1</v>
      </c>
      <c r="M49" s="12">
        <f t="shared" si="0"/>
        <v>4.6661999999999999</v>
      </c>
      <c r="N49" s="16">
        <v>0</v>
      </c>
      <c r="O49" s="12">
        <f t="shared" si="2"/>
        <v>0</v>
      </c>
      <c r="P49" s="16">
        <v>0</v>
      </c>
      <c r="Q49" s="12">
        <f t="shared" si="3"/>
        <v>0</v>
      </c>
      <c r="R49" s="16">
        <v>0</v>
      </c>
      <c r="S49" s="12">
        <f t="shared" si="4"/>
        <v>0</v>
      </c>
      <c r="T49" s="16">
        <v>0</v>
      </c>
      <c r="U49" s="12">
        <f t="shared" si="5"/>
        <v>0</v>
      </c>
      <c r="V49" s="16">
        <v>0</v>
      </c>
      <c r="W49" s="12">
        <f t="shared" si="6"/>
        <v>0</v>
      </c>
      <c r="X49" s="12" t="s">
        <v>14</v>
      </c>
      <c r="Y49" s="12" t="s">
        <v>43</v>
      </c>
      <c r="Z49" s="12"/>
      <c r="AA49" s="17" t="s">
        <v>119</v>
      </c>
      <c r="AB49" s="20" t="s">
        <v>120</v>
      </c>
      <c r="AC49" s="18">
        <v>1</v>
      </c>
      <c r="AD49" s="19">
        <f t="shared" ref="AD49" si="10">AC49*I49</f>
        <v>4.6661999999999999</v>
      </c>
      <c r="AE49" s="19" t="s">
        <v>121</v>
      </c>
      <c r="AF49" s="19"/>
      <c r="AG49" s="19" t="s">
        <v>54</v>
      </c>
      <c r="AH49" s="19" t="s">
        <v>657</v>
      </c>
      <c r="AI49" s="19"/>
      <c r="AJ49" s="10"/>
      <c r="AK49">
        <v>6</v>
      </c>
    </row>
    <row r="50" spans="1:37" customFormat="1" ht="51" x14ac:dyDescent="0.25">
      <c r="A50" s="151" t="s">
        <v>37</v>
      </c>
      <c r="B50" s="10" t="s">
        <v>38</v>
      </c>
      <c r="C50" s="9">
        <v>9</v>
      </c>
      <c r="D50" s="11" t="s">
        <v>61</v>
      </c>
      <c r="E50" s="12" t="s">
        <v>90</v>
      </c>
      <c r="F50" s="13">
        <v>5</v>
      </c>
      <c r="G50" s="13">
        <v>14</v>
      </c>
      <c r="H50" s="14" t="s">
        <v>48</v>
      </c>
      <c r="I50" s="15">
        <f>G50*Kursus_eksaminator</f>
        <v>4.6661999999999999</v>
      </c>
      <c r="J50" s="12"/>
      <c r="K50" s="12" t="s">
        <v>56</v>
      </c>
      <c r="L50" s="16">
        <v>1</v>
      </c>
      <c r="M50" s="12">
        <f t="shared" si="0"/>
        <v>1.16655</v>
      </c>
      <c r="N50" s="16">
        <v>0</v>
      </c>
      <c r="O50" s="12">
        <f t="shared" si="2"/>
        <v>0</v>
      </c>
      <c r="P50" s="16">
        <v>0</v>
      </c>
      <c r="Q50" s="12">
        <f t="shared" si="3"/>
        <v>0</v>
      </c>
      <c r="R50" s="16">
        <v>0</v>
      </c>
      <c r="S50" s="12">
        <f t="shared" si="4"/>
        <v>0</v>
      </c>
      <c r="T50" s="16">
        <v>0</v>
      </c>
      <c r="U50" s="12">
        <f t="shared" si="5"/>
        <v>0</v>
      </c>
      <c r="V50" s="16">
        <v>0</v>
      </c>
      <c r="W50" s="12">
        <f t="shared" si="6"/>
        <v>0</v>
      </c>
      <c r="X50" s="12" t="s">
        <v>14</v>
      </c>
      <c r="Y50" s="12" t="s">
        <v>43</v>
      </c>
      <c r="Z50" s="12"/>
      <c r="AA50" s="17" t="s">
        <v>57</v>
      </c>
      <c r="AB50" s="20" t="s">
        <v>59</v>
      </c>
      <c r="AC50" s="18">
        <v>0.25</v>
      </c>
      <c r="AD50" s="19">
        <f>AC50*I50</f>
        <v>1.16655</v>
      </c>
      <c r="AE50" s="19"/>
      <c r="AF50" s="19" t="s">
        <v>66</v>
      </c>
      <c r="AG50" s="19" t="s">
        <v>54</v>
      </c>
      <c r="AH50" s="19" t="s">
        <v>657</v>
      </c>
      <c r="AI50" s="19"/>
      <c r="AJ50" s="26"/>
      <c r="AK50">
        <v>8</v>
      </c>
    </row>
    <row r="51" spans="1:37" customFormat="1" ht="51" x14ac:dyDescent="0.25">
      <c r="A51" s="151" t="s">
        <v>37</v>
      </c>
      <c r="B51" s="10" t="s">
        <v>38</v>
      </c>
      <c r="C51" s="9">
        <v>9</v>
      </c>
      <c r="D51" s="11" t="s">
        <v>61</v>
      </c>
      <c r="E51" s="12" t="s">
        <v>90</v>
      </c>
      <c r="F51" s="13">
        <v>5</v>
      </c>
      <c r="G51" s="13">
        <v>14</v>
      </c>
      <c r="H51" s="14" t="s">
        <v>48</v>
      </c>
      <c r="I51" s="15">
        <f>G51*Kursus_eksaminator</f>
        <v>4.6661999999999999</v>
      </c>
      <c r="J51" s="12"/>
      <c r="K51" s="12" t="s">
        <v>56</v>
      </c>
      <c r="L51" s="16">
        <v>1</v>
      </c>
      <c r="M51" s="12">
        <f t="shared" si="0"/>
        <v>1.16655</v>
      </c>
      <c r="N51" s="16">
        <v>0</v>
      </c>
      <c r="O51" s="12">
        <f t="shared" si="2"/>
        <v>0</v>
      </c>
      <c r="P51" s="16">
        <v>0</v>
      </c>
      <c r="Q51" s="12">
        <f t="shared" si="3"/>
        <v>0</v>
      </c>
      <c r="R51" s="16">
        <v>0</v>
      </c>
      <c r="S51" s="12">
        <f t="shared" si="4"/>
        <v>0</v>
      </c>
      <c r="T51" s="16">
        <v>0</v>
      </c>
      <c r="U51" s="12">
        <f t="shared" si="5"/>
        <v>0</v>
      </c>
      <c r="V51" s="16">
        <v>0</v>
      </c>
      <c r="W51" s="12">
        <f t="shared" si="6"/>
        <v>0</v>
      </c>
      <c r="X51" s="12" t="s">
        <v>14</v>
      </c>
      <c r="Y51" s="12" t="s">
        <v>43</v>
      </c>
      <c r="Z51" s="12"/>
      <c r="AA51" s="17" t="s">
        <v>57</v>
      </c>
      <c r="AB51" s="20" t="s">
        <v>65</v>
      </c>
      <c r="AC51" s="18">
        <v>0.25</v>
      </c>
      <c r="AD51" s="19">
        <f>AC51*I51</f>
        <v>1.16655</v>
      </c>
      <c r="AE51" s="19"/>
      <c r="AF51" s="19" t="s">
        <v>66</v>
      </c>
      <c r="AG51" s="19" t="s">
        <v>54</v>
      </c>
      <c r="AH51" s="19" t="s">
        <v>657</v>
      </c>
      <c r="AI51" s="19"/>
      <c r="AJ51" s="26"/>
      <c r="AK51">
        <v>8</v>
      </c>
    </row>
    <row r="52" spans="1:37" customFormat="1" ht="38.25" x14ac:dyDescent="0.25">
      <c r="A52" s="151" t="s">
        <v>37</v>
      </c>
      <c r="B52" s="10" t="s">
        <v>67</v>
      </c>
      <c r="C52" s="9">
        <v>9</v>
      </c>
      <c r="D52" s="11" t="s">
        <v>83</v>
      </c>
      <c r="E52" s="12" t="s">
        <v>40</v>
      </c>
      <c r="F52" s="13">
        <v>20</v>
      </c>
      <c r="G52" s="13">
        <v>9</v>
      </c>
      <c r="H52" s="14" t="s">
        <v>69</v>
      </c>
      <c r="I52" s="15">
        <v>180</v>
      </c>
      <c r="J52" s="12"/>
      <c r="K52" s="12"/>
      <c r="L52" s="16">
        <v>1</v>
      </c>
      <c r="M52" s="12">
        <f t="shared" si="0"/>
        <v>36</v>
      </c>
      <c r="N52" s="16">
        <v>0</v>
      </c>
      <c r="O52" s="12">
        <f t="shared" si="2"/>
        <v>0</v>
      </c>
      <c r="P52" s="16">
        <v>0</v>
      </c>
      <c r="Q52" s="12">
        <f t="shared" si="3"/>
        <v>0</v>
      </c>
      <c r="R52" s="16">
        <v>0</v>
      </c>
      <c r="S52" s="12">
        <f t="shared" si="4"/>
        <v>0</v>
      </c>
      <c r="T52" s="16">
        <v>0</v>
      </c>
      <c r="U52" s="12">
        <f t="shared" si="5"/>
        <v>0</v>
      </c>
      <c r="V52" s="16">
        <v>0</v>
      </c>
      <c r="W52" s="12">
        <f t="shared" si="6"/>
        <v>0</v>
      </c>
      <c r="X52" s="12" t="s">
        <v>14</v>
      </c>
      <c r="Y52" s="12" t="s">
        <v>43</v>
      </c>
      <c r="Z52" s="12"/>
      <c r="AA52" s="17" t="s">
        <v>57</v>
      </c>
      <c r="AB52" s="20" t="s">
        <v>62</v>
      </c>
      <c r="AC52" s="18">
        <v>0.2</v>
      </c>
      <c r="AD52" s="19">
        <f t="shared" ref="AD52:AD73" si="11">AC52*I52</f>
        <v>36</v>
      </c>
      <c r="AE52" s="19" t="s">
        <v>122</v>
      </c>
      <c r="AF52" s="19"/>
      <c r="AG52" s="19" t="s">
        <v>54</v>
      </c>
      <c r="AH52" s="19"/>
      <c r="AI52" s="19"/>
      <c r="AJ52" s="10"/>
      <c r="AK52">
        <v>11</v>
      </c>
    </row>
    <row r="53" spans="1:37" customFormat="1" ht="38.25" x14ac:dyDescent="0.25">
      <c r="A53" s="151" t="s">
        <v>37</v>
      </c>
      <c r="B53" s="10" t="s">
        <v>67</v>
      </c>
      <c r="C53" s="9">
        <v>9</v>
      </c>
      <c r="D53" s="11" t="s">
        <v>83</v>
      </c>
      <c r="E53" s="12" t="s">
        <v>40</v>
      </c>
      <c r="F53" s="13">
        <v>20</v>
      </c>
      <c r="G53" s="13">
        <v>9</v>
      </c>
      <c r="H53" s="14" t="s">
        <v>69</v>
      </c>
      <c r="I53" s="15">
        <v>180</v>
      </c>
      <c r="J53" s="12"/>
      <c r="K53" s="12"/>
      <c r="L53" s="16">
        <v>1</v>
      </c>
      <c r="M53" s="12">
        <f t="shared" si="0"/>
        <v>36</v>
      </c>
      <c r="N53" s="16">
        <v>0</v>
      </c>
      <c r="O53" s="12">
        <f t="shared" si="2"/>
        <v>0</v>
      </c>
      <c r="P53" s="16">
        <v>0</v>
      </c>
      <c r="Q53" s="12">
        <f t="shared" si="3"/>
        <v>0</v>
      </c>
      <c r="R53" s="16">
        <v>0</v>
      </c>
      <c r="S53" s="12">
        <f t="shared" si="4"/>
        <v>0</v>
      </c>
      <c r="T53" s="16">
        <v>0</v>
      </c>
      <c r="U53" s="12">
        <f t="shared" si="5"/>
        <v>0</v>
      </c>
      <c r="V53" s="16">
        <v>0</v>
      </c>
      <c r="W53" s="12">
        <f t="shared" si="6"/>
        <v>0</v>
      </c>
      <c r="X53" s="12" t="s">
        <v>14</v>
      </c>
      <c r="Y53" s="12" t="s">
        <v>43</v>
      </c>
      <c r="Z53" s="12"/>
      <c r="AA53" s="17" t="s">
        <v>57</v>
      </c>
      <c r="AB53" s="20" t="s">
        <v>123</v>
      </c>
      <c r="AC53" s="18">
        <v>0.2</v>
      </c>
      <c r="AD53" s="19">
        <f t="shared" si="11"/>
        <v>36</v>
      </c>
      <c r="AE53" s="19" t="s">
        <v>124</v>
      </c>
      <c r="AF53" s="19"/>
      <c r="AG53" s="19" t="s">
        <v>54</v>
      </c>
      <c r="AH53" s="19"/>
      <c r="AI53" s="19"/>
      <c r="AJ53" s="10"/>
      <c r="AK53">
        <v>11</v>
      </c>
    </row>
    <row r="54" spans="1:37" customFormat="1" ht="38.25" x14ac:dyDescent="0.25">
      <c r="A54" s="151" t="s">
        <v>37</v>
      </c>
      <c r="B54" s="10" t="s">
        <v>67</v>
      </c>
      <c r="C54" s="9">
        <v>9</v>
      </c>
      <c r="D54" s="11" t="s">
        <v>83</v>
      </c>
      <c r="E54" s="12" t="s">
        <v>40</v>
      </c>
      <c r="F54" s="13">
        <v>20</v>
      </c>
      <c r="G54" s="13">
        <v>9</v>
      </c>
      <c r="H54" s="14" t="s">
        <v>69</v>
      </c>
      <c r="I54" s="15">
        <v>180</v>
      </c>
      <c r="J54" s="12"/>
      <c r="K54" s="12"/>
      <c r="L54" s="16">
        <v>1</v>
      </c>
      <c r="M54" s="12">
        <f t="shared" si="0"/>
        <v>18</v>
      </c>
      <c r="N54" s="16">
        <v>0</v>
      </c>
      <c r="O54" s="12">
        <f t="shared" si="2"/>
        <v>0</v>
      </c>
      <c r="P54" s="16">
        <v>0</v>
      </c>
      <c r="Q54" s="12">
        <f t="shared" si="3"/>
        <v>0</v>
      </c>
      <c r="R54" s="16">
        <v>0</v>
      </c>
      <c r="S54" s="12">
        <f t="shared" si="4"/>
        <v>0</v>
      </c>
      <c r="T54" s="16">
        <v>0</v>
      </c>
      <c r="U54" s="12">
        <f t="shared" si="5"/>
        <v>0</v>
      </c>
      <c r="V54" s="16">
        <v>0</v>
      </c>
      <c r="W54" s="12">
        <f t="shared" si="6"/>
        <v>0</v>
      </c>
      <c r="X54" s="12" t="s">
        <v>14</v>
      </c>
      <c r="Y54" s="12" t="s">
        <v>43</v>
      </c>
      <c r="Z54" s="12"/>
      <c r="AA54" s="17" t="s">
        <v>57</v>
      </c>
      <c r="AB54" s="20" t="s">
        <v>125</v>
      </c>
      <c r="AC54" s="18">
        <v>0.1</v>
      </c>
      <c r="AD54" s="19">
        <f t="shared" si="11"/>
        <v>18</v>
      </c>
      <c r="AE54" s="19" t="s">
        <v>126</v>
      </c>
      <c r="AF54" s="19"/>
      <c r="AG54" s="19" t="s">
        <v>54</v>
      </c>
      <c r="AH54" s="19"/>
      <c r="AI54" s="19"/>
      <c r="AJ54" s="10"/>
      <c r="AK54">
        <v>11</v>
      </c>
    </row>
    <row r="55" spans="1:37" customFormat="1" ht="38.25" x14ac:dyDescent="0.25">
      <c r="A55" s="151" t="s">
        <v>37</v>
      </c>
      <c r="B55" s="10" t="s">
        <v>67</v>
      </c>
      <c r="C55" s="9">
        <v>9</v>
      </c>
      <c r="D55" s="11" t="s">
        <v>83</v>
      </c>
      <c r="E55" s="12" t="s">
        <v>40</v>
      </c>
      <c r="F55" s="13">
        <v>20</v>
      </c>
      <c r="G55" s="13">
        <v>9</v>
      </c>
      <c r="H55" s="14" t="s">
        <v>69</v>
      </c>
      <c r="I55" s="15">
        <v>180</v>
      </c>
      <c r="J55" s="12"/>
      <c r="K55" s="12"/>
      <c r="L55" s="16">
        <v>1</v>
      </c>
      <c r="M55" s="12">
        <f t="shared" si="0"/>
        <v>18</v>
      </c>
      <c r="N55" s="16">
        <v>0</v>
      </c>
      <c r="O55" s="12">
        <f t="shared" si="2"/>
        <v>0</v>
      </c>
      <c r="P55" s="16">
        <v>0</v>
      </c>
      <c r="Q55" s="12">
        <f t="shared" si="3"/>
        <v>0</v>
      </c>
      <c r="R55" s="16">
        <v>0</v>
      </c>
      <c r="S55" s="12">
        <f t="shared" si="4"/>
        <v>0</v>
      </c>
      <c r="T55" s="16">
        <v>0</v>
      </c>
      <c r="U55" s="12">
        <f t="shared" si="5"/>
        <v>0</v>
      </c>
      <c r="V55" s="16">
        <v>0</v>
      </c>
      <c r="W55" s="12">
        <f t="shared" si="6"/>
        <v>0</v>
      </c>
      <c r="X55" s="12" t="s">
        <v>14</v>
      </c>
      <c r="Y55" s="12" t="s">
        <v>43</v>
      </c>
      <c r="Z55" s="12"/>
      <c r="AA55" s="17" t="s">
        <v>57</v>
      </c>
      <c r="AB55" s="20" t="s">
        <v>127</v>
      </c>
      <c r="AC55" s="18">
        <v>0.1</v>
      </c>
      <c r="AD55" s="19">
        <f t="shared" si="11"/>
        <v>18</v>
      </c>
      <c r="AE55" s="19" t="s">
        <v>126</v>
      </c>
      <c r="AF55" s="19"/>
      <c r="AG55" s="19" t="s">
        <v>54</v>
      </c>
      <c r="AH55" s="19"/>
      <c r="AI55" s="19"/>
      <c r="AJ55" s="10"/>
      <c r="AK55">
        <v>11</v>
      </c>
    </row>
    <row r="56" spans="1:37" customFormat="1" ht="25.5" x14ac:dyDescent="0.25">
      <c r="A56" s="151" t="s">
        <v>37</v>
      </c>
      <c r="B56" s="10" t="s">
        <v>67</v>
      </c>
      <c r="C56" s="9">
        <v>7</v>
      </c>
      <c r="D56" s="14" t="s">
        <v>107</v>
      </c>
      <c r="E56" s="12" t="s">
        <v>40</v>
      </c>
      <c r="F56" s="13">
        <v>15</v>
      </c>
      <c r="G56" s="13">
        <v>7</v>
      </c>
      <c r="H56" s="14" t="s">
        <v>69</v>
      </c>
      <c r="I56" s="15">
        <v>105</v>
      </c>
      <c r="J56" s="12"/>
      <c r="K56" s="12"/>
      <c r="L56" s="16">
        <v>1</v>
      </c>
      <c r="M56" s="12">
        <f t="shared" si="0"/>
        <v>52.5</v>
      </c>
      <c r="N56" s="16">
        <v>0</v>
      </c>
      <c r="O56" s="12">
        <f t="shared" si="2"/>
        <v>0</v>
      </c>
      <c r="P56" s="16">
        <v>0</v>
      </c>
      <c r="Q56" s="12">
        <f t="shared" si="3"/>
        <v>0</v>
      </c>
      <c r="R56" s="16">
        <v>0</v>
      </c>
      <c r="S56" s="12">
        <f t="shared" si="4"/>
        <v>0</v>
      </c>
      <c r="T56" s="16">
        <v>0</v>
      </c>
      <c r="U56" s="12">
        <f t="shared" si="5"/>
        <v>0</v>
      </c>
      <c r="V56" s="16">
        <v>0</v>
      </c>
      <c r="W56" s="12">
        <f t="shared" si="6"/>
        <v>0</v>
      </c>
      <c r="X56" s="12" t="s">
        <v>14</v>
      </c>
      <c r="Y56" s="12" t="s">
        <v>43</v>
      </c>
      <c r="Z56" s="12"/>
      <c r="AA56" s="17" t="s">
        <v>63</v>
      </c>
      <c r="AB56" s="20" t="s">
        <v>64</v>
      </c>
      <c r="AC56" s="18">
        <v>0.5</v>
      </c>
      <c r="AD56" s="19">
        <f t="shared" si="11"/>
        <v>52.5</v>
      </c>
      <c r="AE56" s="19" t="s">
        <v>109</v>
      </c>
      <c r="AF56" s="19" t="s">
        <v>128</v>
      </c>
      <c r="AG56" s="19" t="s">
        <v>54</v>
      </c>
      <c r="AH56" s="19" t="s">
        <v>657</v>
      </c>
      <c r="AI56" s="19"/>
      <c r="AJ56" s="10"/>
      <c r="AK56">
        <v>11</v>
      </c>
    </row>
    <row r="57" spans="1:37" customFormat="1" ht="25.5" x14ac:dyDescent="0.25">
      <c r="A57" s="151" t="s">
        <v>37</v>
      </c>
      <c r="B57" s="10" t="s">
        <v>67</v>
      </c>
      <c r="C57" s="9">
        <v>7</v>
      </c>
      <c r="D57" s="11" t="s">
        <v>107</v>
      </c>
      <c r="E57" s="12" t="s">
        <v>40</v>
      </c>
      <c r="F57" s="13">
        <v>15</v>
      </c>
      <c r="G57" s="13">
        <v>7</v>
      </c>
      <c r="H57" s="14" t="s">
        <v>69</v>
      </c>
      <c r="I57" s="15">
        <v>105</v>
      </c>
      <c r="J57" s="12"/>
      <c r="K57" s="12"/>
      <c r="L57" s="16">
        <v>1</v>
      </c>
      <c r="M57" s="12">
        <f t="shared" si="0"/>
        <v>26.25</v>
      </c>
      <c r="N57" s="16">
        <v>0</v>
      </c>
      <c r="O57" s="12">
        <f t="shared" si="2"/>
        <v>0</v>
      </c>
      <c r="P57" s="16">
        <v>0</v>
      </c>
      <c r="Q57" s="12">
        <f t="shared" si="3"/>
        <v>0</v>
      </c>
      <c r="R57" s="16">
        <v>0</v>
      </c>
      <c r="S57" s="12">
        <f t="shared" si="4"/>
        <v>0</v>
      </c>
      <c r="T57" s="16">
        <v>0</v>
      </c>
      <c r="U57" s="12">
        <f t="shared" si="5"/>
        <v>0</v>
      </c>
      <c r="V57" s="16">
        <v>0</v>
      </c>
      <c r="W57" s="12">
        <f t="shared" si="6"/>
        <v>0</v>
      </c>
      <c r="X57" s="12" t="s">
        <v>14</v>
      </c>
      <c r="Y57" s="12" t="s">
        <v>43</v>
      </c>
      <c r="Z57" s="12"/>
      <c r="AA57" s="17" t="s">
        <v>57</v>
      </c>
      <c r="AB57" s="20" t="s">
        <v>59</v>
      </c>
      <c r="AC57" s="18">
        <v>0.25</v>
      </c>
      <c r="AD57" s="19">
        <f t="shared" si="11"/>
        <v>26.25</v>
      </c>
      <c r="AE57" s="19" t="s">
        <v>110</v>
      </c>
      <c r="AF57" s="19" t="s">
        <v>128</v>
      </c>
      <c r="AG57" s="19" t="s">
        <v>54</v>
      </c>
      <c r="AH57" s="19" t="s">
        <v>657</v>
      </c>
      <c r="AI57" s="19"/>
      <c r="AJ57" s="10"/>
      <c r="AK57">
        <v>11</v>
      </c>
    </row>
    <row r="58" spans="1:37" customFormat="1" ht="38.25" x14ac:dyDescent="0.25">
      <c r="A58" s="151" t="s">
        <v>37</v>
      </c>
      <c r="B58" s="10" t="s">
        <v>38</v>
      </c>
      <c r="C58" s="9">
        <v>5</v>
      </c>
      <c r="D58" s="11" t="s">
        <v>129</v>
      </c>
      <c r="E58" s="12" t="s">
        <v>40</v>
      </c>
      <c r="F58" s="13">
        <v>5</v>
      </c>
      <c r="G58" s="13">
        <v>16</v>
      </c>
      <c r="H58" s="14" t="s">
        <v>41</v>
      </c>
      <c r="I58" s="38">
        <f>Grunddata!G58*Normer!Kursus_extra_pr_stud+Normer!Kursus_grund</f>
        <v>174</v>
      </c>
      <c r="J58" s="12"/>
      <c r="K58" s="12" t="s">
        <v>130</v>
      </c>
      <c r="L58" s="16">
        <v>1</v>
      </c>
      <c r="M58" s="12">
        <f t="shared" si="0"/>
        <v>34.800000000000004</v>
      </c>
      <c r="N58" s="16">
        <v>0</v>
      </c>
      <c r="O58" s="12">
        <f t="shared" si="2"/>
        <v>0</v>
      </c>
      <c r="P58" s="16">
        <v>0</v>
      </c>
      <c r="Q58" s="12">
        <f t="shared" si="3"/>
        <v>0</v>
      </c>
      <c r="R58" s="16">
        <v>0</v>
      </c>
      <c r="S58" s="12">
        <f t="shared" si="4"/>
        <v>0</v>
      </c>
      <c r="T58" s="16">
        <v>0</v>
      </c>
      <c r="U58" s="12">
        <f t="shared" si="5"/>
        <v>0</v>
      </c>
      <c r="V58" s="16">
        <v>0</v>
      </c>
      <c r="W58" s="12">
        <f t="shared" si="6"/>
        <v>0</v>
      </c>
      <c r="X58" s="12" t="s">
        <v>14</v>
      </c>
      <c r="Y58" s="12" t="s">
        <v>43</v>
      </c>
      <c r="Z58" s="12"/>
      <c r="AA58" s="17" t="s">
        <v>131</v>
      </c>
      <c r="AB58" s="9" t="s">
        <v>132</v>
      </c>
      <c r="AC58" s="18">
        <v>0.2</v>
      </c>
      <c r="AD58" s="19">
        <f t="shared" si="11"/>
        <v>34.800000000000004</v>
      </c>
      <c r="AE58" s="19"/>
      <c r="AF58" s="19" t="s">
        <v>133</v>
      </c>
      <c r="AG58" s="19" t="s">
        <v>47</v>
      </c>
      <c r="AH58" s="19" t="s">
        <v>657</v>
      </c>
      <c r="AI58" s="19"/>
      <c r="AJ58" s="10"/>
      <c r="AK58">
        <v>2</v>
      </c>
    </row>
    <row r="59" spans="1:37" customFormat="1" ht="38.25" x14ac:dyDescent="0.25">
      <c r="A59" s="151" t="s">
        <v>37</v>
      </c>
      <c r="B59" s="10" t="s">
        <v>38</v>
      </c>
      <c r="C59" s="9">
        <v>5</v>
      </c>
      <c r="D59" s="11" t="s">
        <v>129</v>
      </c>
      <c r="E59" s="12" t="s">
        <v>40</v>
      </c>
      <c r="F59" s="13">
        <v>5</v>
      </c>
      <c r="G59" s="13">
        <v>16</v>
      </c>
      <c r="H59" s="14" t="s">
        <v>41</v>
      </c>
      <c r="I59" s="38">
        <f>Grunddata!G59*Normer!Kursus_extra_pr_stud+Normer!Kursus_grund</f>
        <v>174</v>
      </c>
      <c r="J59" s="12"/>
      <c r="K59" s="12" t="s">
        <v>130</v>
      </c>
      <c r="L59" s="16">
        <v>1</v>
      </c>
      <c r="M59" s="12">
        <f t="shared" si="0"/>
        <v>139.20000000000002</v>
      </c>
      <c r="N59" s="16">
        <v>0</v>
      </c>
      <c r="O59" s="12">
        <f t="shared" si="2"/>
        <v>0</v>
      </c>
      <c r="P59" s="16">
        <v>0</v>
      </c>
      <c r="Q59" s="12">
        <f t="shared" si="3"/>
        <v>0</v>
      </c>
      <c r="R59" s="16">
        <v>0</v>
      </c>
      <c r="S59" s="12">
        <f t="shared" si="4"/>
        <v>0</v>
      </c>
      <c r="T59" s="16">
        <v>0</v>
      </c>
      <c r="U59" s="12">
        <f t="shared" si="5"/>
        <v>0</v>
      </c>
      <c r="V59" s="16">
        <v>0</v>
      </c>
      <c r="W59" s="12">
        <f t="shared" si="6"/>
        <v>0</v>
      </c>
      <c r="X59" s="12" t="s">
        <v>14</v>
      </c>
      <c r="Y59" s="12" t="s">
        <v>43</v>
      </c>
      <c r="Z59" s="12"/>
      <c r="AA59" s="17" t="s">
        <v>131</v>
      </c>
      <c r="AB59" s="9" t="s">
        <v>134</v>
      </c>
      <c r="AC59" s="18">
        <v>0.8</v>
      </c>
      <c r="AD59" s="19">
        <f t="shared" si="11"/>
        <v>139.20000000000002</v>
      </c>
      <c r="AE59" s="19"/>
      <c r="AF59" s="19" t="s">
        <v>133</v>
      </c>
      <c r="AG59" s="19" t="s">
        <v>47</v>
      </c>
      <c r="AH59" s="19" t="s">
        <v>657</v>
      </c>
      <c r="AI59" s="19"/>
      <c r="AJ59" s="10"/>
      <c r="AK59">
        <v>2</v>
      </c>
    </row>
    <row r="60" spans="1:37" customFormat="1" ht="25.5" x14ac:dyDescent="0.25">
      <c r="A60" s="151" t="s">
        <v>37</v>
      </c>
      <c r="B60" s="10" t="s">
        <v>38</v>
      </c>
      <c r="C60" s="9">
        <v>5</v>
      </c>
      <c r="D60" s="11" t="s">
        <v>129</v>
      </c>
      <c r="E60" s="12" t="s">
        <v>40</v>
      </c>
      <c r="F60" s="13">
        <v>5</v>
      </c>
      <c r="G60" s="13">
        <v>16</v>
      </c>
      <c r="H60" s="14" t="s">
        <v>48</v>
      </c>
      <c r="I60" s="15">
        <f>G60*Kursus_eksaminator</f>
        <v>5.3327999999999998</v>
      </c>
      <c r="J60" s="12"/>
      <c r="K60" s="12" t="s">
        <v>130</v>
      </c>
      <c r="L60" s="16">
        <v>1</v>
      </c>
      <c r="M60" s="12">
        <f t="shared" si="0"/>
        <v>2.6663999999999999</v>
      </c>
      <c r="N60" s="16">
        <v>0</v>
      </c>
      <c r="O60" s="12">
        <f t="shared" si="2"/>
        <v>0</v>
      </c>
      <c r="P60" s="16">
        <v>0</v>
      </c>
      <c r="Q60" s="12">
        <f t="shared" si="3"/>
        <v>0</v>
      </c>
      <c r="R60" s="16">
        <v>0</v>
      </c>
      <c r="S60" s="12">
        <f t="shared" si="4"/>
        <v>0</v>
      </c>
      <c r="T60" s="16">
        <v>0</v>
      </c>
      <c r="U60" s="12">
        <f t="shared" si="5"/>
        <v>0</v>
      </c>
      <c r="V60" s="16">
        <v>0</v>
      </c>
      <c r="W60" s="12">
        <f t="shared" si="6"/>
        <v>0</v>
      </c>
      <c r="X60" s="12" t="s">
        <v>14</v>
      </c>
      <c r="Y60" s="12" t="s">
        <v>43</v>
      </c>
      <c r="Z60" s="12"/>
      <c r="AA60" s="17" t="s">
        <v>131</v>
      </c>
      <c r="AB60" s="9" t="s">
        <v>134</v>
      </c>
      <c r="AC60" s="18">
        <f>1/2</f>
        <v>0.5</v>
      </c>
      <c r="AD60" s="19">
        <f t="shared" si="11"/>
        <v>2.6663999999999999</v>
      </c>
      <c r="AE60" s="19"/>
      <c r="AF60" s="19"/>
      <c r="AG60" s="19" t="s">
        <v>47</v>
      </c>
      <c r="AH60" s="19"/>
      <c r="AI60" s="19"/>
      <c r="AJ60" s="10"/>
      <c r="AK60">
        <v>2</v>
      </c>
    </row>
    <row r="61" spans="1:37" customFormat="1" ht="25.5" x14ac:dyDescent="0.25">
      <c r="A61" s="151" t="s">
        <v>37</v>
      </c>
      <c r="B61" s="10" t="s">
        <v>38</v>
      </c>
      <c r="C61" s="9">
        <v>5</v>
      </c>
      <c r="D61" s="11" t="s">
        <v>129</v>
      </c>
      <c r="E61" s="12" t="s">
        <v>40</v>
      </c>
      <c r="F61" s="13">
        <v>5</v>
      </c>
      <c r="G61" s="13">
        <v>16</v>
      </c>
      <c r="H61" s="14" t="s">
        <v>48</v>
      </c>
      <c r="I61" s="15">
        <f>G61*Kursus_eksaminator</f>
        <v>5.3327999999999998</v>
      </c>
      <c r="J61" s="12"/>
      <c r="K61" s="12" t="s">
        <v>130</v>
      </c>
      <c r="L61" s="16">
        <v>1</v>
      </c>
      <c r="M61" s="12">
        <f t="shared" si="0"/>
        <v>2.6663999999999999</v>
      </c>
      <c r="N61" s="16">
        <v>0</v>
      </c>
      <c r="O61" s="12">
        <f t="shared" si="2"/>
        <v>0</v>
      </c>
      <c r="P61" s="16">
        <v>0</v>
      </c>
      <c r="Q61" s="12">
        <f t="shared" si="3"/>
        <v>0</v>
      </c>
      <c r="R61" s="16">
        <v>0</v>
      </c>
      <c r="S61" s="12">
        <f t="shared" si="4"/>
        <v>0</v>
      </c>
      <c r="T61" s="16">
        <v>0</v>
      </c>
      <c r="U61" s="12">
        <f t="shared" si="5"/>
        <v>0</v>
      </c>
      <c r="V61" s="16">
        <v>0</v>
      </c>
      <c r="W61" s="12">
        <f t="shared" si="6"/>
        <v>0</v>
      </c>
      <c r="X61" s="12" t="s">
        <v>14</v>
      </c>
      <c r="Y61" s="12" t="s">
        <v>43</v>
      </c>
      <c r="Z61" s="12"/>
      <c r="AA61" s="17" t="s">
        <v>131</v>
      </c>
      <c r="AB61" s="9" t="s">
        <v>132</v>
      </c>
      <c r="AC61" s="18">
        <f>1/2</f>
        <v>0.5</v>
      </c>
      <c r="AD61" s="19">
        <f t="shared" si="11"/>
        <v>2.6663999999999999</v>
      </c>
      <c r="AE61" s="19"/>
      <c r="AF61" s="19"/>
      <c r="AG61" s="19" t="s">
        <v>47</v>
      </c>
      <c r="AH61" s="19"/>
      <c r="AI61" s="19"/>
      <c r="AJ61" s="10"/>
      <c r="AK61">
        <v>2</v>
      </c>
    </row>
    <row r="62" spans="1:37" customFormat="1" ht="76.5" x14ac:dyDescent="0.25">
      <c r="A62" s="151" t="s">
        <v>37</v>
      </c>
      <c r="B62" s="10" t="s">
        <v>38</v>
      </c>
      <c r="C62" s="9">
        <v>7</v>
      </c>
      <c r="D62" s="14" t="s">
        <v>135</v>
      </c>
      <c r="E62" s="12" t="s">
        <v>40</v>
      </c>
      <c r="F62" s="13">
        <v>5</v>
      </c>
      <c r="G62" s="13">
        <v>9</v>
      </c>
      <c r="H62" s="14" t="s">
        <v>41</v>
      </c>
      <c r="I62" s="38">
        <f>Grunddata!G62*Normer!Kursus_extra_pr_stud+Normer!Kursus_grund</f>
        <v>163.5</v>
      </c>
      <c r="J62" s="12"/>
      <c r="K62" s="12" t="s">
        <v>136</v>
      </c>
      <c r="L62" s="16">
        <v>1</v>
      </c>
      <c r="M62" s="12">
        <f t="shared" si="0"/>
        <v>163.5</v>
      </c>
      <c r="N62" s="16">
        <v>0</v>
      </c>
      <c r="O62" s="12">
        <f t="shared" si="2"/>
        <v>0</v>
      </c>
      <c r="P62" s="16">
        <v>0</v>
      </c>
      <c r="Q62" s="12">
        <f t="shared" si="3"/>
        <v>0</v>
      </c>
      <c r="R62" s="16">
        <v>0</v>
      </c>
      <c r="S62" s="12">
        <f t="shared" si="4"/>
        <v>0</v>
      </c>
      <c r="T62" s="16">
        <v>0</v>
      </c>
      <c r="U62" s="12">
        <f t="shared" si="5"/>
        <v>0</v>
      </c>
      <c r="V62" s="16">
        <v>0</v>
      </c>
      <c r="W62" s="12">
        <f t="shared" si="6"/>
        <v>0</v>
      </c>
      <c r="X62" s="12" t="s">
        <v>14</v>
      </c>
      <c r="Y62" s="12" t="s">
        <v>43</v>
      </c>
      <c r="Z62" s="12" t="s">
        <v>137</v>
      </c>
      <c r="AA62" s="17" t="s">
        <v>131</v>
      </c>
      <c r="AB62" s="9" t="s">
        <v>138</v>
      </c>
      <c r="AC62" s="18">
        <v>1</v>
      </c>
      <c r="AD62" s="19">
        <f t="shared" si="11"/>
        <v>163.5</v>
      </c>
      <c r="AE62" s="19" t="s">
        <v>673</v>
      </c>
      <c r="AF62" s="19"/>
      <c r="AG62" s="19" t="s">
        <v>47</v>
      </c>
      <c r="AH62" s="19" t="s">
        <v>80</v>
      </c>
      <c r="AI62" s="19"/>
      <c r="AJ62" s="10"/>
      <c r="AK62">
        <v>4</v>
      </c>
    </row>
    <row r="63" spans="1:37" customFormat="1" ht="76.5" x14ac:dyDescent="0.25">
      <c r="A63" s="151" t="s">
        <v>37</v>
      </c>
      <c r="B63" s="10" t="s">
        <v>38</v>
      </c>
      <c r="C63" s="9">
        <v>7</v>
      </c>
      <c r="D63" s="14" t="s">
        <v>135</v>
      </c>
      <c r="E63" s="12" t="s">
        <v>40</v>
      </c>
      <c r="F63" s="13">
        <v>5</v>
      </c>
      <c r="G63" s="13">
        <v>9</v>
      </c>
      <c r="H63" s="14" t="s">
        <v>48</v>
      </c>
      <c r="I63" s="15">
        <f>G63*Kursus_eksaminator</f>
        <v>2.9996999999999998</v>
      </c>
      <c r="J63" s="12"/>
      <c r="K63" s="12" t="s">
        <v>139</v>
      </c>
      <c r="L63" s="16">
        <v>1</v>
      </c>
      <c r="M63" s="12">
        <f t="shared" si="0"/>
        <v>2.9996999999999998</v>
      </c>
      <c r="N63" s="16">
        <v>0</v>
      </c>
      <c r="O63" s="12">
        <f t="shared" si="2"/>
        <v>0</v>
      </c>
      <c r="P63" s="16">
        <v>0</v>
      </c>
      <c r="Q63" s="12">
        <f t="shared" si="3"/>
        <v>0</v>
      </c>
      <c r="R63" s="16">
        <v>0</v>
      </c>
      <c r="S63" s="12">
        <f t="shared" si="4"/>
        <v>0</v>
      </c>
      <c r="T63" s="16">
        <v>0</v>
      </c>
      <c r="U63" s="12">
        <f t="shared" si="5"/>
        <v>0</v>
      </c>
      <c r="V63" s="16">
        <v>0</v>
      </c>
      <c r="W63" s="12">
        <f t="shared" si="6"/>
        <v>0</v>
      </c>
      <c r="X63" s="12" t="s">
        <v>14</v>
      </c>
      <c r="Y63" s="12" t="s">
        <v>43</v>
      </c>
      <c r="Z63" s="12"/>
      <c r="AA63" s="17" t="s">
        <v>131</v>
      </c>
      <c r="AB63" s="9" t="s">
        <v>138</v>
      </c>
      <c r="AC63" s="18">
        <v>1</v>
      </c>
      <c r="AD63" s="19">
        <f t="shared" si="11"/>
        <v>2.9996999999999998</v>
      </c>
      <c r="AE63" s="19" t="s">
        <v>673</v>
      </c>
      <c r="AF63" s="19"/>
      <c r="AG63" s="19" t="s">
        <v>47</v>
      </c>
      <c r="AH63" s="19" t="s">
        <v>80</v>
      </c>
      <c r="AI63" s="19"/>
      <c r="AJ63" s="10"/>
      <c r="AK63">
        <v>4</v>
      </c>
    </row>
    <row r="64" spans="1:37" customFormat="1" ht="76.5" x14ac:dyDescent="0.25">
      <c r="A64" s="151" t="s">
        <v>37</v>
      </c>
      <c r="B64" s="10" t="s">
        <v>38</v>
      </c>
      <c r="C64" s="9">
        <v>7</v>
      </c>
      <c r="D64" s="14" t="s">
        <v>135</v>
      </c>
      <c r="E64" s="12" t="s">
        <v>40</v>
      </c>
      <c r="F64" s="13">
        <v>5</v>
      </c>
      <c r="G64" s="13">
        <v>9</v>
      </c>
      <c r="H64" s="14" t="s">
        <v>94</v>
      </c>
      <c r="I64" s="15">
        <v>3</v>
      </c>
      <c r="J64" s="12"/>
      <c r="K64" s="12" t="s">
        <v>139</v>
      </c>
      <c r="L64" s="16">
        <v>1</v>
      </c>
      <c r="M64" s="12">
        <f t="shared" si="0"/>
        <v>3</v>
      </c>
      <c r="N64" s="16">
        <v>0</v>
      </c>
      <c r="O64" s="12">
        <f t="shared" si="2"/>
        <v>0</v>
      </c>
      <c r="P64" s="16">
        <v>0</v>
      </c>
      <c r="Q64" s="12">
        <f t="shared" si="3"/>
        <v>0</v>
      </c>
      <c r="R64" s="16">
        <v>0</v>
      </c>
      <c r="S64" s="12">
        <f t="shared" si="4"/>
        <v>0</v>
      </c>
      <c r="T64" s="16">
        <v>0</v>
      </c>
      <c r="U64" s="12">
        <f t="shared" si="5"/>
        <v>0</v>
      </c>
      <c r="V64" s="16">
        <v>0</v>
      </c>
      <c r="W64" s="12">
        <f t="shared" si="6"/>
        <v>0</v>
      </c>
      <c r="X64" s="12" t="s">
        <v>14</v>
      </c>
      <c r="Y64" s="12" t="s">
        <v>43</v>
      </c>
      <c r="Z64" s="12"/>
      <c r="AA64" s="17" t="s">
        <v>131</v>
      </c>
      <c r="AB64" s="20" t="s">
        <v>140</v>
      </c>
      <c r="AC64" s="18">
        <v>1</v>
      </c>
      <c r="AD64" s="19">
        <f t="shared" si="11"/>
        <v>3</v>
      </c>
      <c r="AE64" s="19" t="s">
        <v>673</v>
      </c>
      <c r="AF64" s="19"/>
      <c r="AG64" s="19" t="s">
        <v>47</v>
      </c>
      <c r="AH64" s="19" t="s">
        <v>80</v>
      </c>
      <c r="AI64" s="19"/>
      <c r="AJ64" s="10"/>
      <c r="AK64">
        <v>5</v>
      </c>
    </row>
    <row r="65" spans="1:46" customFormat="1" ht="51" x14ac:dyDescent="0.25">
      <c r="A65" s="151" t="s">
        <v>37</v>
      </c>
      <c r="B65" s="10" t="s">
        <v>38</v>
      </c>
      <c r="C65" s="9">
        <v>9</v>
      </c>
      <c r="D65" s="14" t="s">
        <v>141</v>
      </c>
      <c r="E65" s="12" t="s">
        <v>40</v>
      </c>
      <c r="F65" s="13">
        <v>5</v>
      </c>
      <c r="G65" s="13">
        <v>4</v>
      </c>
      <c r="H65" s="14" t="s">
        <v>41</v>
      </c>
      <c r="I65" s="38">
        <f>Grunddata!G65*Normer!Kursus_extra_pr_stud+Normer!Kursus_grund</f>
        <v>156</v>
      </c>
      <c r="J65" s="12"/>
      <c r="K65" s="12" t="s">
        <v>142</v>
      </c>
      <c r="L65" s="16">
        <v>1</v>
      </c>
      <c r="M65" s="12">
        <f t="shared" si="0"/>
        <v>156</v>
      </c>
      <c r="N65" s="16">
        <v>0</v>
      </c>
      <c r="O65" s="12">
        <f t="shared" si="2"/>
        <v>0</v>
      </c>
      <c r="P65" s="16">
        <v>0</v>
      </c>
      <c r="Q65" s="12">
        <f t="shared" si="3"/>
        <v>0</v>
      </c>
      <c r="R65" s="16">
        <v>0</v>
      </c>
      <c r="S65" s="12">
        <f t="shared" si="4"/>
        <v>0</v>
      </c>
      <c r="T65" s="16">
        <v>0</v>
      </c>
      <c r="U65" s="12">
        <f t="shared" si="5"/>
        <v>0</v>
      </c>
      <c r="V65" s="16">
        <v>0</v>
      </c>
      <c r="W65" s="12">
        <f t="shared" si="6"/>
        <v>0</v>
      </c>
      <c r="X65" s="12" t="s">
        <v>14</v>
      </c>
      <c r="Y65" s="12" t="s">
        <v>43</v>
      </c>
      <c r="Z65" s="12"/>
      <c r="AA65" s="20" t="s">
        <v>115</v>
      </c>
      <c r="AB65" s="20" t="s">
        <v>143</v>
      </c>
      <c r="AC65" s="18">
        <v>1</v>
      </c>
      <c r="AD65" s="19">
        <f t="shared" si="11"/>
        <v>156</v>
      </c>
      <c r="AE65" s="19"/>
      <c r="AF65" s="19"/>
      <c r="AG65" s="19" t="s">
        <v>47</v>
      </c>
      <c r="AH65" s="19" t="s">
        <v>657</v>
      </c>
      <c r="AI65" s="19"/>
      <c r="AJ65" s="10"/>
      <c r="AK65">
        <v>8</v>
      </c>
    </row>
    <row r="66" spans="1:46" customFormat="1" ht="51" x14ac:dyDescent="0.25">
      <c r="A66" s="151" t="s">
        <v>37</v>
      </c>
      <c r="B66" s="10" t="s">
        <v>38</v>
      </c>
      <c r="C66" s="9">
        <v>9</v>
      </c>
      <c r="D66" s="14" t="s">
        <v>141</v>
      </c>
      <c r="E66" s="12" t="s">
        <v>40</v>
      </c>
      <c r="F66" s="13">
        <v>5</v>
      </c>
      <c r="G66" s="13">
        <v>4</v>
      </c>
      <c r="H66" s="14" t="s">
        <v>48</v>
      </c>
      <c r="I66" s="15">
        <f>G66*Kursus_eksaminator</f>
        <v>1.3331999999999999</v>
      </c>
      <c r="J66" s="12"/>
      <c r="K66" s="12" t="s">
        <v>142</v>
      </c>
      <c r="L66" s="16">
        <v>1</v>
      </c>
      <c r="M66" s="12">
        <f t="shared" si="0"/>
        <v>1.3331999999999999</v>
      </c>
      <c r="N66" s="16">
        <v>0</v>
      </c>
      <c r="O66" s="12">
        <f t="shared" si="2"/>
        <v>0</v>
      </c>
      <c r="P66" s="16">
        <v>0</v>
      </c>
      <c r="Q66" s="12">
        <f t="shared" si="3"/>
        <v>0</v>
      </c>
      <c r="R66" s="16">
        <v>0</v>
      </c>
      <c r="S66" s="12">
        <f t="shared" si="4"/>
        <v>0</v>
      </c>
      <c r="T66" s="16">
        <v>0</v>
      </c>
      <c r="U66" s="12">
        <f t="shared" si="5"/>
        <v>0</v>
      </c>
      <c r="V66" s="16">
        <v>0</v>
      </c>
      <c r="W66" s="12">
        <f t="shared" si="6"/>
        <v>0</v>
      </c>
      <c r="X66" s="12" t="s">
        <v>14</v>
      </c>
      <c r="Y66" s="12" t="s">
        <v>43</v>
      </c>
      <c r="Z66" s="12"/>
      <c r="AA66" s="20" t="s">
        <v>115</v>
      </c>
      <c r="AB66" s="20" t="s">
        <v>143</v>
      </c>
      <c r="AC66" s="18">
        <v>1</v>
      </c>
      <c r="AD66" s="19">
        <f t="shared" si="11"/>
        <v>1.3331999999999999</v>
      </c>
      <c r="AE66" s="19"/>
      <c r="AF66" s="19"/>
      <c r="AG66" s="19" t="s">
        <v>47</v>
      </c>
      <c r="AH66" s="19" t="s">
        <v>657</v>
      </c>
      <c r="AI66" s="19"/>
      <c r="AJ66" s="10"/>
      <c r="AK66">
        <v>8</v>
      </c>
    </row>
    <row r="67" spans="1:46" ht="48" x14ac:dyDescent="0.2">
      <c r="A67" s="262" t="s">
        <v>37</v>
      </c>
      <c r="B67" s="263" t="s">
        <v>38</v>
      </c>
      <c r="C67" s="264">
        <v>9</v>
      </c>
      <c r="D67" s="268" t="s">
        <v>141</v>
      </c>
      <c r="E67" s="266" t="s">
        <v>40</v>
      </c>
      <c r="F67" s="267">
        <v>5</v>
      </c>
      <c r="G67" s="267">
        <v>4</v>
      </c>
      <c r="H67" s="268" t="s">
        <v>94</v>
      </c>
      <c r="I67" s="269">
        <f>G67*Intern_censor_kursus</f>
        <v>1.3331999999999999</v>
      </c>
      <c r="J67" s="266"/>
      <c r="K67" s="266" t="s">
        <v>142</v>
      </c>
      <c r="L67" s="270">
        <v>1</v>
      </c>
      <c r="M67" s="266">
        <f t="shared" si="0"/>
        <v>1.3331999999999999</v>
      </c>
      <c r="N67" s="270">
        <v>0</v>
      </c>
      <c r="O67" s="266">
        <f t="shared" si="2"/>
        <v>0</v>
      </c>
      <c r="P67" s="270">
        <v>0</v>
      </c>
      <c r="Q67" s="266">
        <f t="shared" si="3"/>
        <v>0</v>
      </c>
      <c r="R67" s="270">
        <v>0</v>
      </c>
      <c r="S67" s="12">
        <f t="shared" si="4"/>
        <v>0</v>
      </c>
      <c r="T67" s="16">
        <v>0</v>
      </c>
      <c r="U67" s="12">
        <f t="shared" si="5"/>
        <v>0</v>
      </c>
      <c r="V67" s="270">
        <v>0</v>
      </c>
      <c r="W67" s="266">
        <f t="shared" si="6"/>
        <v>0</v>
      </c>
      <c r="X67" s="266" t="s">
        <v>14</v>
      </c>
      <c r="Y67" s="266" t="s">
        <v>43</v>
      </c>
      <c r="Z67" s="266"/>
      <c r="AA67" s="275" t="s">
        <v>115</v>
      </c>
      <c r="AB67" s="275" t="s">
        <v>143</v>
      </c>
      <c r="AC67" s="272">
        <v>1</v>
      </c>
      <c r="AD67" s="273">
        <f t="shared" si="11"/>
        <v>1.3331999999999999</v>
      </c>
      <c r="AE67" s="273"/>
      <c r="AF67" s="273"/>
      <c r="AG67" s="273" t="s">
        <v>47</v>
      </c>
      <c r="AH67" s="273" t="s">
        <v>657</v>
      </c>
      <c r="AI67" s="273" t="s">
        <v>682</v>
      </c>
      <c r="AJ67" s="263"/>
      <c r="AK67" s="249" t="s">
        <v>679</v>
      </c>
      <c r="AS67" s="249"/>
      <c r="AT67" s="249"/>
    </row>
    <row r="68" spans="1:46" customFormat="1" ht="165.75" x14ac:dyDescent="0.25">
      <c r="A68" s="151" t="s">
        <v>37</v>
      </c>
      <c r="B68" s="10" t="s">
        <v>67</v>
      </c>
      <c r="C68" s="9">
        <v>9</v>
      </c>
      <c r="D68" s="14" t="s">
        <v>144</v>
      </c>
      <c r="E68" s="12" t="s">
        <v>40</v>
      </c>
      <c r="F68" s="13">
        <v>30</v>
      </c>
      <c r="G68" s="13">
        <v>4</v>
      </c>
      <c r="H68" s="14" t="s">
        <v>69</v>
      </c>
      <c r="I68" s="15">
        <v>80</v>
      </c>
      <c r="J68" s="12"/>
      <c r="K68" s="12"/>
      <c r="L68" s="16">
        <v>1</v>
      </c>
      <c r="M68" s="12">
        <f t="shared" si="0"/>
        <v>40</v>
      </c>
      <c r="N68" s="16">
        <v>0</v>
      </c>
      <c r="O68" s="12">
        <f t="shared" si="2"/>
        <v>0</v>
      </c>
      <c r="P68" s="16">
        <v>0</v>
      </c>
      <c r="Q68" s="12">
        <f t="shared" si="3"/>
        <v>0</v>
      </c>
      <c r="R68" s="16">
        <v>0</v>
      </c>
      <c r="S68" s="12">
        <f t="shared" si="4"/>
        <v>0</v>
      </c>
      <c r="T68" s="16">
        <v>0</v>
      </c>
      <c r="U68" s="12">
        <f t="shared" si="5"/>
        <v>0</v>
      </c>
      <c r="V68" s="16">
        <v>0</v>
      </c>
      <c r="W68" s="12">
        <f t="shared" si="6"/>
        <v>0</v>
      </c>
      <c r="X68" s="12" t="s">
        <v>14</v>
      </c>
      <c r="Y68" s="12" t="s">
        <v>43</v>
      </c>
      <c r="Z68" s="12" t="s">
        <v>145</v>
      </c>
      <c r="AA68" s="17" t="s">
        <v>115</v>
      </c>
      <c r="AB68" s="20" t="s">
        <v>116</v>
      </c>
      <c r="AC68" s="18">
        <v>0.5</v>
      </c>
      <c r="AD68" s="19">
        <f t="shared" si="11"/>
        <v>40</v>
      </c>
      <c r="AE68" s="19" t="s">
        <v>760</v>
      </c>
      <c r="AF68" s="19"/>
      <c r="AG68" s="19" t="s">
        <v>47</v>
      </c>
      <c r="AH68" s="19"/>
      <c r="AI68" s="19"/>
      <c r="AJ68" s="10"/>
      <c r="AK68">
        <v>11</v>
      </c>
    </row>
    <row r="69" spans="1:46" customFormat="1" ht="25.5" x14ac:dyDescent="0.25">
      <c r="A69" s="151" t="s">
        <v>37</v>
      </c>
      <c r="B69" s="10" t="s">
        <v>67</v>
      </c>
      <c r="C69" s="9">
        <v>9</v>
      </c>
      <c r="D69" s="14" t="s">
        <v>144</v>
      </c>
      <c r="E69" s="12" t="s">
        <v>40</v>
      </c>
      <c r="F69" s="13">
        <v>30</v>
      </c>
      <c r="G69" s="13">
        <v>4</v>
      </c>
      <c r="H69" s="14" t="s">
        <v>74</v>
      </c>
      <c r="I69" s="15">
        <v>8</v>
      </c>
      <c r="J69" s="12"/>
      <c r="K69" s="12"/>
      <c r="L69" s="16">
        <v>1</v>
      </c>
      <c r="M69" s="12">
        <f t="shared" ref="M69:M130" si="12">L69*$I69*AC69</f>
        <v>0</v>
      </c>
      <c r="N69" s="16">
        <v>0</v>
      </c>
      <c r="O69" s="12">
        <f t="shared" si="2"/>
        <v>0</v>
      </c>
      <c r="P69" s="16">
        <v>0</v>
      </c>
      <c r="Q69" s="12">
        <f t="shared" si="3"/>
        <v>0</v>
      </c>
      <c r="R69" s="16">
        <v>0</v>
      </c>
      <c r="S69" s="12">
        <f t="shared" si="4"/>
        <v>0</v>
      </c>
      <c r="T69" s="16">
        <v>0</v>
      </c>
      <c r="U69" s="12">
        <f t="shared" si="5"/>
        <v>0</v>
      </c>
      <c r="V69" s="16">
        <v>0</v>
      </c>
      <c r="W69" s="12">
        <f t="shared" si="6"/>
        <v>0</v>
      </c>
      <c r="X69" s="12" t="s">
        <v>14</v>
      </c>
      <c r="Y69" s="12" t="s">
        <v>43</v>
      </c>
      <c r="Z69" s="12"/>
      <c r="AA69" s="17" t="s">
        <v>115</v>
      </c>
      <c r="AB69" s="20"/>
      <c r="AC69" s="18"/>
      <c r="AD69" s="19">
        <f t="shared" si="11"/>
        <v>0</v>
      </c>
      <c r="AE69" s="19" t="s">
        <v>146</v>
      </c>
      <c r="AF69" s="19"/>
      <c r="AG69" s="19" t="s">
        <v>47</v>
      </c>
      <c r="AH69" s="19"/>
      <c r="AI69" s="19"/>
      <c r="AJ69" s="10"/>
      <c r="AK69">
        <v>12</v>
      </c>
    </row>
    <row r="70" spans="1:46" customFormat="1" ht="102" x14ac:dyDescent="0.25">
      <c r="A70" s="151" t="s">
        <v>37</v>
      </c>
      <c r="B70" s="10" t="s">
        <v>67</v>
      </c>
      <c r="C70" s="9" t="s">
        <v>147</v>
      </c>
      <c r="D70" s="11" t="s">
        <v>148</v>
      </c>
      <c r="E70" s="12" t="s">
        <v>40</v>
      </c>
      <c r="F70" s="13">
        <v>45</v>
      </c>
      <c r="G70" s="13">
        <v>1</v>
      </c>
      <c r="H70" s="14" t="s">
        <v>69</v>
      </c>
      <c r="I70" s="15">
        <v>30</v>
      </c>
      <c r="J70" s="12"/>
      <c r="K70" s="12"/>
      <c r="L70" s="16">
        <v>1</v>
      </c>
      <c r="M70" s="12">
        <f t="shared" si="12"/>
        <v>30</v>
      </c>
      <c r="N70" s="16">
        <v>0</v>
      </c>
      <c r="O70" s="12">
        <f t="shared" si="2"/>
        <v>0</v>
      </c>
      <c r="P70" s="16">
        <v>0</v>
      </c>
      <c r="Q70" s="12">
        <f t="shared" si="3"/>
        <v>0</v>
      </c>
      <c r="R70" s="16">
        <v>0</v>
      </c>
      <c r="S70" s="12">
        <f t="shared" si="4"/>
        <v>0</v>
      </c>
      <c r="T70" s="16">
        <v>0</v>
      </c>
      <c r="U70" s="12">
        <f t="shared" si="5"/>
        <v>0</v>
      </c>
      <c r="V70" s="16">
        <v>0</v>
      </c>
      <c r="W70" s="12">
        <f t="shared" si="6"/>
        <v>0</v>
      </c>
      <c r="X70" s="12" t="s">
        <v>14</v>
      </c>
      <c r="Y70" s="12" t="s">
        <v>43</v>
      </c>
      <c r="Z70" s="12"/>
      <c r="AA70" s="17" t="s">
        <v>45</v>
      </c>
      <c r="AB70" s="22" t="s">
        <v>149</v>
      </c>
      <c r="AC70" s="18">
        <v>1</v>
      </c>
      <c r="AD70" s="19">
        <f t="shared" si="11"/>
        <v>30</v>
      </c>
      <c r="AE70" s="19" t="s">
        <v>697</v>
      </c>
      <c r="AF70" s="19" t="s">
        <v>150</v>
      </c>
      <c r="AG70" s="19" t="s">
        <v>47</v>
      </c>
      <c r="AH70" s="19"/>
      <c r="AI70" s="19"/>
      <c r="AJ70" s="10"/>
      <c r="AK70">
        <v>10</v>
      </c>
    </row>
    <row r="71" spans="1:46" customFormat="1" ht="63.75" x14ac:dyDescent="0.25">
      <c r="A71" s="151" t="s">
        <v>37</v>
      </c>
      <c r="B71" s="10" t="s">
        <v>67</v>
      </c>
      <c r="C71" s="9" t="s">
        <v>147</v>
      </c>
      <c r="D71" s="14" t="s">
        <v>148</v>
      </c>
      <c r="E71" s="12" t="s">
        <v>40</v>
      </c>
      <c r="F71" s="13">
        <v>55</v>
      </c>
      <c r="G71" s="13">
        <v>1</v>
      </c>
      <c r="H71" s="14" t="s">
        <v>69</v>
      </c>
      <c r="I71" s="15">
        <v>30</v>
      </c>
      <c r="J71" s="12">
        <f>(M71+O71+Q71+S71+U71+W71)/AC71</f>
        <v>30</v>
      </c>
      <c r="K71" s="12"/>
      <c r="L71" s="16">
        <v>1</v>
      </c>
      <c r="M71" s="12">
        <f t="shared" si="12"/>
        <v>15</v>
      </c>
      <c r="N71" s="16">
        <v>0</v>
      </c>
      <c r="O71" s="12">
        <f t="shared" ref="O71:O134" si="13">N71*$I71*AC71</f>
        <v>0</v>
      </c>
      <c r="P71" s="16">
        <v>0</v>
      </c>
      <c r="Q71" s="12">
        <f t="shared" ref="Q71:Q134" si="14">P71*$I71*AC71</f>
        <v>0</v>
      </c>
      <c r="R71" s="16">
        <v>0</v>
      </c>
      <c r="S71" s="12">
        <f t="shared" ref="S71:S134" si="15">R71*$I71*AC71</f>
        <v>0</v>
      </c>
      <c r="T71" s="16">
        <v>0</v>
      </c>
      <c r="U71" s="12">
        <f t="shared" ref="U71:U134" si="16">T71*$I71*AC71</f>
        <v>0</v>
      </c>
      <c r="V71" s="16">
        <v>0</v>
      </c>
      <c r="W71" s="12">
        <f t="shared" ref="W71:W134" si="17">V71*$I71*AC71</f>
        <v>0</v>
      </c>
      <c r="X71" s="12" t="s">
        <v>14</v>
      </c>
      <c r="Y71" s="12" t="s">
        <v>43</v>
      </c>
      <c r="Z71" s="12"/>
      <c r="AA71" s="17" t="s">
        <v>151</v>
      </c>
      <c r="AB71" s="9" t="s">
        <v>152</v>
      </c>
      <c r="AC71" s="18">
        <v>0.5</v>
      </c>
      <c r="AD71" s="19">
        <f t="shared" si="11"/>
        <v>15</v>
      </c>
      <c r="AE71" s="19" t="s">
        <v>153</v>
      </c>
      <c r="AF71" s="19" t="s">
        <v>150</v>
      </c>
      <c r="AG71" s="19" t="s">
        <v>47</v>
      </c>
      <c r="AH71" s="19"/>
      <c r="AI71" s="19"/>
      <c r="AJ71" s="10"/>
      <c r="AK71">
        <v>10</v>
      </c>
    </row>
    <row r="72" spans="1:46" customFormat="1" ht="63.75" x14ac:dyDescent="0.25">
      <c r="A72" s="151" t="s">
        <v>37</v>
      </c>
      <c r="B72" s="10" t="s">
        <v>67</v>
      </c>
      <c r="C72" s="9" t="s">
        <v>147</v>
      </c>
      <c r="D72" s="11" t="s">
        <v>148</v>
      </c>
      <c r="E72" s="12" t="s">
        <v>40</v>
      </c>
      <c r="F72" s="13">
        <v>55</v>
      </c>
      <c r="G72" s="13">
        <v>1</v>
      </c>
      <c r="H72" s="14" t="s">
        <v>69</v>
      </c>
      <c r="I72" s="15">
        <v>30</v>
      </c>
      <c r="J72" s="12"/>
      <c r="K72" s="12"/>
      <c r="L72" s="16">
        <v>1</v>
      </c>
      <c r="M72" s="12">
        <f t="shared" si="12"/>
        <v>15</v>
      </c>
      <c r="N72" s="16">
        <v>0</v>
      </c>
      <c r="O72" s="12">
        <f t="shared" si="13"/>
        <v>0</v>
      </c>
      <c r="P72" s="16">
        <v>0</v>
      </c>
      <c r="Q72" s="12">
        <f t="shared" si="14"/>
        <v>0</v>
      </c>
      <c r="R72" s="16">
        <v>0</v>
      </c>
      <c r="S72" s="12">
        <f t="shared" si="15"/>
        <v>0</v>
      </c>
      <c r="T72" s="16">
        <v>0</v>
      </c>
      <c r="U72" s="12">
        <f t="shared" si="16"/>
        <v>0</v>
      </c>
      <c r="V72" s="16">
        <v>0</v>
      </c>
      <c r="W72" s="12">
        <f t="shared" si="17"/>
        <v>0</v>
      </c>
      <c r="X72" s="12" t="s">
        <v>14</v>
      </c>
      <c r="Y72" s="12" t="s">
        <v>43</v>
      </c>
      <c r="Z72" s="12"/>
      <c r="AA72" s="17" t="s">
        <v>151</v>
      </c>
      <c r="AB72" s="21" t="s">
        <v>154</v>
      </c>
      <c r="AC72" s="18">
        <v>0.5</v>
      </c>
      <c r="AD72" s="19">
        <f t="shared" si="11"/>
        <v>15</v>
      </c>
      <c r="AE72" s="19" t="s">
        <v>153</v>
      </c>
      <c r="AF72" s="19" t="s">
        <v>150</v>
      </c>
      <c r="AG72" s="19" t="s">
        <v>47</v>
      </c>
      <c r="AH72" s="19"/>
      <c r="AI72" s="19"/>
      <c r="AJ72" s="10"/>
      <c r="AK72">
        <v>10</v>
      </c>
    </row>
    <row r="73" spans="1:46" customFormat="1" ht="63.75" x14ac:dyDescent="0.25">
      <c r="A73" s="151" t="s">
        <v>37</v>
      </c>
      <c r="B73" s="10" t="s">
        <v>67</v>
      </c>
      <c r="C73" s="9" t="s">
        <v>147</v>
      </c>
      <c r="D73" s="11" t="s">
        <v>148</v>
      </c>
      <c r="E73" s="12" t="s">
        <v>40</v>
      </c>
      <c r="F73" s="13">
        <v>56</v>
      </c>
      <c r="G73" s="13">
        <v>1</v>
      </c>
      <c r="H73" s="14" t="s">
        <v>69</v>
      </c>
      <c r="I73" s="15">
        <v>30</v>
      </c>
      <c r="J73" s="12"/>
      <c r="K73" s="12"/>
      <c r="L73" s="16">
        <v>1</v>
      </c>
      <c r="M73" s="12">
        <f t="shared" si="12"/>
        <v>30</v>
      </c>
      <c r="N73" s="16">
        <v>0</v>
      </c>
      <c r="O73" s="12">
        <f t="shared" si="13"/>
        <v>0</v>
      </c>
      <c r="P73" s="16">
        <v>0</v>
      </c>
      <c r="Q73" s="12">
        <f t="shared" si="14"/>
        <v>0</v>
      </c>
      <c r="R73" s="16">
        <v>0</v>
      </c>
      <c r="S73" s="12">
        <f t="shared" si="15"/>
        <v>0</v>
      </c>
      <c r="T73" s="16">
        <v>0</v>
      </c>
      <c r="U73" s="12">
        <f t="shared" si="16"/>
        <v>0</v>
      </c>
      <c r="V73" s="16">
        <v>0</v>
      </c>
      <c r="W73" s="12">
        <f t="shared" si="17"/>
        <v>0</v>
      </c>
      <c r="X73" s="12" t="s">
        <v>14</v>
      </c>
      <c r="Y73" s="12" t="s">
        <v>43</v>
      </c>
      <c r="Z73" s="12"/>
      <c r="AA73" s="17" t="s">
        <v>45</v>
      </c>
      <c r="AB73" s="21" t="s">
        <v>149</v>
      </c>
      <c r="AC73" s="18">
        <v>1</v>
      </c>
      <c r="AD73" s="19">
        <f t="shared" si="11"/>
        <v>30</v>
      </c>
      <c r="AE73" s="19" t="s">
        <v>155</v>
      </c>
      <c r="AF73" s="19" t="s">
        <v>150</v>
      </c>
      <c r="AG73" s="19" t="s">
        <v>47</v>
      </c>
      <c r="AH73" s="19"/>
      <c r="AI73" s="19"/>
      <c r="AJ73" s="10"/>
      <c r="AK73">
        <v>10</v>
      </c>
    </row>
    <row r="74" spans="1:46" ht="48" x14ac:dyDescent="0.2">
      <c r="A74" s="262" t="s">
        <v>37</v>
      </c>
      <c r="B74" s="263" t="s">
        <v>160</v>
      </c>
      <c r="C74" s="264"/>
      <c r="D74" s="268" t="s">
        <v>157</v>
      </c>
      <c r="E74" s="266" t="s">
        <v>40</v>
      </c>
      <c r="F74" s="267"/>
      <c r="G74" s="267"/>
      <c r="H74" s="268" t="s">
        <v>161</v>
      </c>
      <c r="I74" s="269">
        <v>100</v>
      </c>
      <c r="J74" s="266"/>
      <c r="K74" s="266"/>
      <c r="L74" s="270">
        <v>1</v>
      </c>
      <c r="M74" s="266">
        <f t="shared" si="12"/>
        <v>100</v>
      </c>
      <c r="N74" s="270">
        <v>0</v>
      </c>
      <c r="O74" s="266">
        <f t="shared" si="13"/>
        <v>0</v>
      </c>
      <c r="P74" s="270">
        <v>0</v>
      </c>
      <c r="Q74" s="266">
        <f t="shared" si="14"/>
        <v>0</v>
      </c>
      <c r="R74" s="270">
        <v>0</v>
      </c>
      <c r="S74" s="12">
        <f t="shared" si="15"/>
        <v>0</v>
      </c>
      <c r="T74" s="16">
        <v>0</v>
      </c>
      <c r="U74" s="12">
        <f t="shared" si="16"/>
        <v>0</v>
      </c>
      <c r="V74" s="270">
        <v>0</v>
      </c>
      <c r="W74" s="266">
        <f t="shared" si="17"/>
        <v>0</v>
      </c>
      <c r="X74" s="266" t="s">
        <v>14</v>
      </c>
      <c r="Y74" s="266" t="s">
        <v>43</v>
      </c>
      <c r="Z74" s="266" t="s">
        <v>161</v>
      </c>
      <c r="AA74" s="271" t="s">
        <v>45</v>
      </c>
      <c r="AB74" s="275" t="s">
        <v>80</v>
      </c>
      <c r="AC74" s="272">
        <v>1</v>
      </c>
      <c r="AD74" s="273">
        <f>AC74*I74</f>
        <v>100</v>
      </c>
      <c r="AE74" s="273"/>
      <c r="AF74" s="273"/>
      <c r="AG74" s="273" t="s">
        <v>47</v>
      </c>
      <c r="AH74" s="273"/>
      <c r="AI74" s="273" t="s">
        <v>162</v>
      </c>
      <c r="AJ74" s="263"/>
      <c r="AK74" s="249" t="s">
        <v>679</v>
      </c>
      <c r="AS74" s="249"/>
      <c r="AT74" s="249"/>
    </row>
    <row r="75" spans="1:46" ht="36" x14ac:dyDescent="0.2">
      <c r="A75" s="262" t="s">
        <v>37</v>
      </c>
      <c r="B75" s="263" t="s">
        <v>160</v>
      </c>
      <c r="C75" s="264"/>
      <c r="D75" s="268" t="s">
        <v>157</v>
      </c>
      <c r="E75" s="266" t="s">
        <v>40</v>
      </c>
      <c r="F75" s="267"/>
      <c r="G75" s="267"/>
      <c r="H75" s="268" t="s">
        <v>163</v>
      </c>
      <c r="I75" s="269">
        <v>50</v>
      </c>
      <c r="J75" s="266"/>
      <c r="K75" s="266"/>
      <c r="L75" s="270">
        <v>1</v>
      </c>
      <c r="M75" s="266">
        <f t="shared" si="12"/>
        <v>50</v>
      </c>
      <c r="N75" s="270">
        <v>0</v>
      </c>
      <c r="O75" s="266">
        <f t="shared" si="13"/>
        <v>0</v>
      </c>
      <c r="P75" s="270">
        <v>0</v>
      </c>
      <c r="Q75" s="266">
        <f t="shared" si="14"/>
        <v>0</v>
      </c>
      <c r="R75" s="270">
        <v>0</v>
      </c>
      <c r="S75" s="12">
        <f t="shared" si="15"/>
        <v>0</v>
      </c>
      <c r="T75" s="16">
        <v>0</v>
      </c>
      <c r="U75" s="12">
        <f t="shared" si="16"/>
        <v>0</v>
      </c>
      <c r="V75" s="270">
        <v>0</v>
      </c>
      <c r="W75" s="266">
        <f t="shared" si="17"/>
        <v>0</v>
      </c>
      <c r="X75" s="266" t="s">
        <v>14</v>
      </c>
      <c r="Y75" s="266" t="s">
        <v>43</v>
      </c>
      <c r="Z75" s="266" t="s">
        <v>164</v>
      </c>
      <c r="AA75" s="271" t="s">
        <v>45</v>
      </c>
      <c r="AB75" s="275" t="s">
        <v>80</v>
      </c>
      <c r="AC75" s="272">
        <v>1</v>
      </c>
      <c r="AD75" s="273">
        <f>AC75*I75</f>
        <v>50</v>
      </c>
      <c r="AE75" s="273"/>
      <c r="AF75" s="273"/>
      <c r="AG75" s="273" t="s">
        <v>47</v>
      </c>
      <c r="AH75" s="273"/>
      <c r="AI75" s="273" t="s">
        <v>162</v>
      </c>
      <c r="AJ75" s="263"/>
      <c r="AK75" s="249" t="s">
        <v>679</v>
      </c>
      <c r="AS75" s="249"/>
      <c r="AT75" s="249"/>
    </row>
    <row r="76" spans="1:46" customFormat="1" ht="38.25" x14ac:dyDescent="0.25">
      <c r="A76" s="158" t="s">
        <v>37</v>
      </c>
      <c r="B76" s="10" t="s">
        <v>636</v>
      </c>
      <c r="C76" s="9"/>
      <c r="D76" s="14" t="s">
        <v>165</v>
      </c>
      <c r="E76" s="12" t="s">
        <v>40</v>
      </c>
      <c r="F76" s="13"/>
      <c r="G76" s="13"/>
      <c r="H76" s="14" t="s">
        <v>165</v>
      </c>
      <c r="I76" s="15">
        <v>75</v>
      </c>
      <c r="J76" s="12"/>
      <c r="K76" s="12"/>
      <c r="L76" s="16">
        <v>1</v>
      </c>
      <c r="M76" s="12">
        <v>5</v>
      </c>
      <c r="N76" s="16">
        <v>0</v>
      </c>
      <c r="O76" s="12">
        <f t="shared" si="13"/>
        <v>0</v>
      </c>
      <c r="P76" s="16">
        <v>0</v>
      </c>
      <c r="Q76" s="12">
        <f t="shared" si="14"/>
        <v>0</v>
      </c>
      <c r="R76" s="16">
        <v>0</v>
      </c>
      <c r="S76" s="12">
        <f t="shared" si="15"/>
        <v>0</v>
      </c>
      <c r="T76" s="16">
        <v>0</v>
      </c>
      <c r="U76" s="12">
        <f t="shared" si="16"/>
        <v>0</v>
      </c>
      <c r="V76" s="16">
        <v>0</v>
      </c>
      <c r="W76" s="12">
        <f t="shared" si="17"/>
        <v>0</v>
      </c>
      <c r="X76" s="12" t="s">
        <v>14</v>
      </c>
      <c r="Y76" s="12" t="s">
        <v>43</v>
      </c>
      <c r="Z76" s="12" t="s">
        <v>606</v>
      </c>
      <c r="AA76" s="17" t="s">
        <v>131</v>
      </c>
      <c r="AB76" s="20" t="s">
        <v>134</v>
      </c>
      <c r="AC76" s="18"/>
      <c r="AD76" s="19">
        <v>5</v>
      </c>
      <c r="AE76" s="19" t="s">
        <v>613</v>
      </c>
      <c r="AF76" s="19"/>
      <c r="AG76" s="19" t="s">
        <v>47</v>
      </c>
      <c r="AH76" s="19"/>
      <c r="AI76" s="19"/>
      <c r="AJ76" s="10"/>
      <c r="AK76">
        <v>14</v>
      </c>
    </row>
    <row r="77" spans="1:46" customFormat="1" ht="38.25" x14ac:dyDescent="0.25">
      <c r="A77" s="158" t="s">
        <v>37</v>
      </c>
      <c r="B77" s="10" t="s">
        <v>636</v>
      </c>
      <c r="C77" s="9"/>
      <c r="D77" s="14" t="s">
        <v>165</v>
      </c>
      <c r="E77" s="12" t="s">
        <v>40</v>
      </c>
      <c r="F77" s="13"/>
      <c r="G77" s="13"/>
      <c r="H77" s="14" t="s">
        <v>165</v>
      </c>
      <c r="I77" s="15">
        <v>75</v>
      </c>
      <c r="J77" s="12"/>
      <c r="K77" s="12"/>
      <c r="L77" s="16">
        <v>1</v>
      </c>
      <c r="M77" s="12">
        <v>4</v>
      </c>
      <c r="N77" s="16">
        <v>0</v>
      </c>
      <c r="O77" s="12">
        <f t="shared" si="13"/>
        <v>0</v>
      </c>
      <c r="P77" s="16">
        <v>0</v>
      </c>
      <c r="Q77" s="12">
        <f t="shared" si="14"/>
        <v>0</v>
      </c>
      <c r="R77" s="16">
        <v>0</v>
      </c>
      <c r="S77" s="12">
        <f t="shared" si="15"/>
        <v>0</v>
      </c>
      <c r="T77" s="16">
        <v>0</v>
      </c>
      <c r="U77" s="12">
        <f t="shared" si="16"/>
        <v>0</v>
      </c>
      <c r="V77" s="16">
        <v>0</v>
      </c>
      <c r="W77" s="12">
        <f t="shared" si="17"/>
        <v>0</v>
      </c>
      <c r="X77" s="12" t="s">
        <v>14</v>
      </c>
      <c r="Y77" s="12" t="s">
        <v>43</v>
      </c>
      <c r="Z77" s="12" t="s">
        <v>607</v>
      </c>
      <c r="AA77" s="17" t="s">
        <v>45</v>
      </c>
      <c r="AB77" s="20" t="s">
        <v>149</v>
      </c>
      <c r="AC77" s="18"/>
      <c r="AD77" s="19">
        <v>4</v>
      </c>
      <c r="AE77" s="19" t="s">
        <v>613</v>
      </c>
      <c r="AF77" s="19"/>
      <c r="AG77" s="19" t="s">
        <v>47</v>
      </c>
      <c r="AH77" s="19"/>
      <c r="AI77" s="19"/>
      <c r="AJ77" s="10"/>
      <c r="AK77">
        <v>14</v>
      </c>
    </row>
    <row r="78" spans="1:46" customFormat="1" ht="38.25" x14ac:dyDescent="0.25">
      <c r="A78" s="158" t="s">
        <v>37</v>
      </c>
      <c r="B78" s="10" t="s">
        <v>636</v>
      </c>
      <c r="C78" s="9"/>
      <c r="D78" s="14" t="s">
        <v>165</v>
      </c>
      <c r="E78" s="12" t="s">
        <v>40</v>
      </c>
      <c r="F78" s="13"/>
      <c r="G78" s="13"/>
      <c r="H78" s="14" t="s">
        <v>165</v>
      </c>
      <c r="I78" s="15">
        <v>75</v>
      </c>
      <c r="J78" s="12"/>
      <c r="K78" s="12"/>
      <c r="L78" s="16">
        <v>1</v>
      </c>
      <c r="M78" s="12">
        <v>8</v>
      </c>
      <c r="N78" s="16">
        <v>0</v>
      </c>
      <c r="O78" s="12">
        <f t="shared" si="13"/>
        <v>0</v>
      </c>
      <c r="P78" s="16">
        <v>0</v>
      </c>
      <c r="Q78" s="12">
        <f t="shared" si="14"/>
        <v>0</v>
      </c>
      <c r="R78" s="16">
        <v>0</v>
      </c>
      <c r="S78" s="12">
        <f t="shared" si="15"/>
        <v>0</v>
      </c>
      <c r="T78" s="16">
        <v>0</v>
      </c>
      <c r="U78" s="12">
        <f t="shared" si="16"/>
        <v>0</v>
      </c>
      <c r="V78" s="16">
        <v>0</v>
      </c>
      <c r="W78" s="12">
        <f t="shared" si="17"/>
        <v>0</v>
      </c>
      <c r="X78" s="12" t="s">
        <v>14</v>
      </c>
      <c r="Y78" s="12" t="s">
        <v>43</v>
      </c>
      <c r="Z78" s="12" t="s">
        <v>608</v>
      </c>
      <c r="AA78" s="17" t="s">
        <v>115</v>
      </c>
      <c r="AB78" s="20" t="s">
        <v>116</v>
      </c>
      <c r="AC78" s="18"/>
      <c r="AD78" s="19">
        <v>8</v>
      </c>
      <c r="AE78" s="19" t="s">
        <v>613</v>
      </c>
      <c r="AF78" s="19"/>
      <c r="AG78" s="19" t="s">
        <v>47</v>
      </c>
      <c r="AH78" s="19"/>
      <c r="AI78" s="19"/>
      <c r="AJ78" s="10"/>
      <c r="AK78">
        <v>14</v>
      </c>
    </row>
    <row r="79" spans="1:46" customFormat="1" ht="38.25" x14ac:dyDescent="0.25">
      <c r="A79" s="158" t="s">
        <v>37</v>
      </c>
      <c r="B79" s="10" t="s">
        <v>636</v>
      </c>
      <c r="C79" s="9"/>
      <c r="D79" s="14" t="s">
        <v>165</v>
      </c>
      <c r="E79" s="12" t="s">
        <v>40</v>
      </c>
      <c r="F79" s="13"/>
      <c r="G79" s="13"/>
      <c r="H79" s="14" t="s">
        <v>165</v>
      </c>
      <c r="I79" s="15">
        <v>75</v>
      </c>
      <c r="J79" s="12"/>
      <c r="K79" s="12"/>
      <c r="L79" s="16">
        <v>1</v>
      </c>
      <c r="M79" s="12">
        <v>5</v>
      </c>
      <c r="N79" s="16">
        <v>0</v>
      </c>
      <c r="O79" s="12">
        <f t="shared" si="13"/>
        <v>0</v>
      </c>
      <c r="P79" s="16">
        <v>0</v>
      </c>
      <c r="Q79" s="12">
        <f t="shared" si="14"/>
        <v>0</v>
      </c>
      <c r="R79" s="16">
        <v>0</v>
      </c>
      <c r="S79" s="12">
        <f t="shared" si="15"/>
        <v>0</v>
      </c>
      <c r="T79" s="16">
        <v>0</v>
      </c>
      <c r="U79" s="12">
        <f t="shared" si="16"/>
        <v>0</v>
      </c>
      <c r="V79" s="16">
        <v>0</v>
      </c>
      <c r="W79" s="12">
        <f t="shared" si="17"/>
        <v>0</v>
      </c>
      <c r="X79" s="12" t="s">
        <v>14</v>
      </c>
      <c r="Y79" s="12" t="s">
        <v>43</v>
      </c>
      <c r="Z79" s="12" t="s">
        <v>609</v>
      </c>
      <c r="AA79" s="17" t="s">
        <v>151</v>
      </c>
      <c r="AB79" s="20" t="s">
        <v>254</v>
      </c>
      <c r="AC79" s="18"/>
      <c r="AD79" s="19">
        <v>5</v>
      </c>
      <c r="AE79" s="19" t="s">
        <v>613</v>
      </c>
      <c r="AF79" s="19"/>
      <c r="AG79" s="19" t="s">
        <v>47</v>
      </c>
      <c r="AH79" s="19"/>
      <c r="AI79" s="19"/>
      <c r="AJ79" s="10"/>
      <c r="AK79">
        <v>14</v>
      </c>
    </row>
    <row r="80" spans="1:46" customFormat="1" ht="38.25" x14ac:dyDescent="0.25">
      <c r="A80" s="158" t="s">
        <v>37</v>
      </c>
      <c r="B80" s="10" t="s">
        <v>636</v>
      </c>
      <c r="C80" s="9"/>
      <c r="D80" s="14" t="s">
        <v>165</v>
      </c>
      <c r="E80" s="12" t="s">
        <v>40</v>
      </c>
      <c r="F80" s="13"/>
      <c r="G80" s="13"/>
      <c r="H80" s="14" t="s">
        <v>165</v>
      </c>
      <c r="I80" s="15">
        <v>75</v>
      </c>
      <c r="J80" s="12"/>
      <c r="K80" s="12"/>
      <c r="L80" s="16">
        <v>1</v>
      </c>
      <c r="M80" s="12">
        <v>12</v>
      </c>
      <c r="N80" s="16">
        <v>0</v>
      </c>
      <c r="O80" s="12">
        <f t="shared" si="13"/>
        <v>0</v>
      </c>
      <c r="P80" s="16">
        <v>0</v>
      </c>
      <c r="Q80" s="12">
        <f t="shared" si="14"/>
        <v>0</v>
      </c>
      <c r="R80" s="16">
        <v>0</v>
      </c>
      <c r="S80" s="12">
        <f t="shared" si="15"/>
        <v>0</v>
      </c>
      <c r="T80" s="16">
        <v>0</v>
      </c>
      <c r="U80" s="12">
        <f t="shared" si="16"/>
        <v>0</v>
      </c>
      <c r="V80" s="16">
        <v>0</v>
      </c>
      <c r="W80" s="12">
        <f t="shared" si="17"/>
        <v>0</v>
      </c>
      <c r="X80" s="12" t="s">
        <v>14</v>
      </c>
      <c r="Y80" s="12" t="s">
        <v>43</v>
      </c>
      <c r="Z80" s="12" t="s">
        <v>610</v>
      </c>
      <c r="AA80" s="17" t="s">
        <v>57</v>
      </c>
      <c r="AB80" s="20" t="s">
        <v>59</v>
      </c>
      <c r="AC80" s="18"/>
      <c r="AD80" s="19">
        <v>12</v>
      </c>
      <c r="AE80" s="19" t="s">
        <v>613</v>
      </c>
      <c r="AF80" s="19"/>
      <c r="AG80" s="19" t="s">
        <v>47</v>
      </c>
      <c r="AH80" s="19"/>
      <c r="AI80" s="19"/>
      <c r="AJ80" s="10"/>
      <c r="AK80">
        <v>14</v>
      </c>
    </row>
    <row r="81" spans="1:42" customFormat="1" ht="38.25" x14ac:dyDescent="0.25">
      <c r="A81" s="158" t="s">
        <v>37</v>
      </c>
      <c r="B81" s="10" t="s">
        <v>636</v>
      </c>
      <c r="C81" s="9"/>
      <c r="D81" s="14" t="s">
        <v>165</v>
      </c>
      <c r="E81" s="12" t="s">
        <v>40</v>
      </c>
      <c r="F81" s="13"/>
      <c r="G81" s="13"/>
      <c r="H81" s="14" t="s">
        <v>165</v>
      </c>
      <c r="I81" s="15">
        <v>75</v>
      </c>
      <c r="J81" s="12"/>
      <c r="K81" s="12"/>
      <c r="L81" s="16">
        <v>1</v>
      </c>
      <c r="M81" s="12">
        <v>14</v>
      </c>
      <c r="N81" s="16">
        <v>0</v>
      </c>
      <c r="O81" s="12">
        <f t="shared" si="13"/>
        <v>0</v>
      </c>
      <c r="P81" s="16">
        <v>0</v>
      </c>
      <c r="Q81" s="12">
        <f t="shared" si="14"/>
        <v>0</v>
      </c>
      <c r="R81" s="16">
        <v>0</v>
      </c>
      <c r="S81" s="12">
        <f t="shared" si="15"/>
        <v>0</v>
      </c>
      <c r="T81" s="16">
        <v>0</v>
      </c>
      <c r="U81" s="12">
        <f t="shared" si="16"/>
        <v>0</v>
      </c>
      <c r="V81" s="16">
        <v>0</v>
      </c>
      <c r="W81" s="12">
        <f t="shared" si="17"/>
        <v>0</v>
      </c>
      <c r="X81" s="12" t="s">
        <v>14</v>
      </c>
      <c r="Y81" s="12" t="s">
        <v>43</v>
      </c>
      <c r="Z81" s="12" t="s">
        <v>611</v>
      </c>
      <c r="AA81" s="17" t="s">
        <v>119</v>
      </c>
      <c r="AB81" s="20" t="s">
        <v>231</v>
      </c>
      <c r="AC81" s="18"/>
      <c r="AD81" s="19">
        <v>14</v>
      </c>
      <c r="AE81" s="19" t="s">
        <v>613</v>
      </c>
      <c r="AF81" s="19"/>
      <c r="AG81" s="19" t="s">
        <v>47</v>
      </c>
      <c r="AH81" s="19"/>
      <c r="AI81" s="19"/>
      <c r="AJ81" s="10"/>
      <c r="AK81">
        <v>14</v>
      </c>
    </row>
    <row r="82" spans="1:42" customFormat="1" ht="38.25" x14ac:dyDescent="0.25">
      <c r="A82" s="158" t="s">
        <v>37</v>
      </c>
      <c r="B82" s="10" t="s">
        <v>636</v>
      </c>
      <c r="C82" s="9"/>
      <c r="D82" s="14" t="s">
        <v>165</v>
      </c>
      <c r="E82" s="12" t="s">
        <v>40</v>
      </c>
      <c r="F82" s="13"/>
      <c r="G82" s="13"/>
      <c r="H82" s="14" t="s">
        <v>165</v>
      </c>
      <c r="I82" s="15">
        <v>75</v>
      </c>
      <c r="J82" s="12"/>
      <c r="K82" s="12"/>
      <c r="L82" s="16">
        <v>1</v>
      </c>
      <c r="M82" s="12">
        <v>27</v>
      </c>
      <c r="N82" s="16">
        <v>0</v>
      </c>
      <c r="O82" s="12">
        <f t="shared" si="13"/>
        <v>0</v>
      </c>
      <c r="P82" s="16">
        <v>0</v>
      </c>
      <c r="Q82" s="12">
        <f t="shared" si="14"/>
        <v>0</v>
      </c>
      <c r="R82" s="16">
        <v>0</v>
      </c>
      <c r="S82" s="12">
        <f t="shared" si="15"/>
        <v>0</v>
      </c>
      <c r="T82" s="16">
        <v>0</v>
      </c>
      <c r="U82" s="12">
        <f t="shared" si="16"/>
        <v>0</v>
      </c>
      <c r="V82" s="16">
        <v>0</v>
      </c>
      <c r="W82" s="12">
        <f t="shared" si="17"/>
        <v>0</v>
      </c>
      <c r="X82" s="12" t="s">
        <v>14</v>
      </c>
      <c r="Y82" s="12" t="s">
        <v>43</v>
      </c>
      <c r="Z82" s="12" t="s">
        <v>612</v>
      </c>
      <c r="AA82" s="17" t="s">
        <v>195</v>
      </c>
      <c r="AB82" s="20" t="s">
        <v>460</v>
      </c>
      <c r="AC82" s="18"/>
      <c r="AD82" s="19">
        <v>27</v>
      </c>
      <c r="AE82" s="19" t="s">
        <v>613</v>
      </c>
      <c r="AF82" s="19"/>
      <c r="AG82" s="19" t="s">
        <v>47</v>
      </c>
      <c r="AH82" s="19"/>
      <c r="AI82" s="19"/>
      <c r="AJ82" s="10"/>
      <c r="AK82">
        <v>14</v>
      </c>
    </row>
    <row r="83" spans="1:42" customFormat="1" ht="51" x14ac:dyDescent="0.25">
      <c r="A83" s="151" t="s">
        <v>37</v>
      </c>
      <c r="B83" s="10" t="s">
        <v>636</v>
      </c>
      <c r="C83" s="9"/>
      <c r="D83" s="14" t="s">
        <v>157</v>
      </c>
      <c r="E83" s="12" t="s">
        <v>40</v>
      </c>
      <c r="F83" s="13"/>
      <c r="G83" s="13"/>
      <c r="H83" s="14" t="s">
        <v>561</v>
      </c>
      <c r="I83" s="15">
        <v>30</v>
      </c>
      <c r="J83" s="12"/>
      <c r="K83" s="12"/>
      <c r="L83" s="16">
        <v>1</v>
      </c>
      <c r="M83" s="12">
        <f t="shared" si="12"/>
        <v>20.100000000000001</v>
      </c>
      <c r="N83" s="16">
        <v>0</v>
      </c>
      <c r="O83" s="12">
        <f t="shared" si="13"/>
        <v>0</v>
      </c>
      <c r="P83" s="16">
        <v>0</v>
      </c>
      <c r="Q83" s="12">
        <f t="shared" si="14"/>
        <v>0</v>
      </c>
      <c r="R83" s="16">
        <v>0</v>
      </c>
      <c r="S83" s="12">
        <f t="shared" si="15"/>
        <v>0</v>
      </c>
      <c r="T83" s="16">
        <v>0</v>
      </c>
      <c r="U83" s="12">
        <f t="shared" si="16"/>
        <v>0</v>
      </c>
      <c r="V83" s="16">
        <v>0</v>
      </c>
      <c r="W83" s="12">
        <f t="shared" si="17"/>
        <v>0</v>
      </c>
      <c r="X83" s="12" t="s">
        <v>14</v>
      </c>
      <c r="Y83" s="12" t="s">
        <v>43</v>
      </c>
      <c r="Z83" s="12"/>
      <c r="AA83" s="17" t="s">
        <v>119</v>
      </c>
      <c r="AB83" s="20" t="s">
        <v>365</v>
      </c>
      <c r="AC83" s="18">
        <v>0.67</v>
      </c>
      <c r="AD83" s="19">
        <f t="shared" ref="AD83:AD95" si="18">AC83*I83</f>
        <v>20.100000000000001</v>
      </c>
      <c r="AE83" s="19" t="s">
        <v>128</v>
      </c>
      <c r="AF83" s="19"/>
      <c r="AG83" s="19" t="s">
        <v>166</v>
      </c>
      <c r="AH83" s="19"/>
      <c r="AI83" s="19" t="s">
        <v>762</v>
      </c>
      <c r="AJ83" s="10"/>
      <c r="AP83" s="171"/>
    </row>
    <row r="84" spans="1:42" customFormat="1" ht="51" x14ac:dyDescent="0.25">
      <c r="A84" s="9" t="s">
        <v>37</v>
      </c>
      <c r="B84" s="10" t="s">
        <v>636</v>
      </c>
      <c r="C84" s="9"/>
      <c r="D84" s="14" t="s">
        <v>157</v>
      </c>
      <c r="E84" s="12" t="s">
        <v>40</v>
      </c>
      <c r="F84" s="13"/>
      <c r="G84" s="13"/>
      <c r="H84" s="14" t="s">
        <v>561</v>
      </c>
      <c r="I84" s="15">
        <v>30</v>
      </c>
      <c r="J84" s="12"/>
      <c r="K84" s="12"/>
      <c r="L84" s="16">
        <v>1</v>
      </c>
      <c r="M84" s="12">
        <f t="shared" si="12"/>
        <v>9.9</v>
      </c>
      <c r="N84" s="16">
        <v>0</v>
      </c>
      <c r="O84" s="12">
        <f t="shared" si="13"/>
        <v>0</v>
      </c>
      <c r="P84" s="16">
        <v>0</v>
      </c>
      <c r="Q84" s="12">
        <f t="shared" si="14"/>
        <v>0</v>
      </c>
      <c r="R84" s="16">
        <v>0</v>
      </c>
      <c r="S84" s="12">
        <f t="shared" si="15"/>
        <v>0</v>
      </c>
      <c r="T84" s="16">
        <v>0</v>
      </c>
      <c r="U84" s="12">
        <f t="shared" si="16"/>
        <v>0</v>
      </c>
      <c r="V84" s="16">
        <v>0</v>
      </c>
      <c r="W84" s="12">
        <f t="shared" si="17"/>
        <v>0</v>
      </c>
      <c r="X84" s="12" t="s">
        <v>14</v>
      </c>
      <c r="Y84" s="12" t="s">
        <v>43</v>
      </c>
      <c r="Z84" s="12"/>
      <c r="AA84" s="17" t="s">
        <v>151</v>
      </c>
      <c r="AB84" s="20" t="s">
        <v>213</v>
      </c>
      <c r="AC84" s="18">
        <v>0.33</v>
      </c>
      <c r="AD84" s="19">
        <f t="shared" si="18"/>
        <v>9.9</v>
      </c>
      <c r="AE84" s="19" t="s">
        <v>128</v>
      </c>
      <c r="AF84" s="19"/>
      <c r="AG84" s="19" t="s">
        <v>166</v>
      </c>
      <c r="AH84" s="19"/>
      <c r="AI84" s="19" t="s">
        <v>762</v>
      </c>
      <c r="AJ84" s="10"/>
      <c r="AP84" s="171"/>
    </row>
    <row r="85" spans="1:42" customFormat="1" ht="51" x14ac:dyDescent="0.25">
      <c r="A85" s="158" t="s">
        <v>37</v>
      </c>
      <c r="B85" s="12" t="s">
        <v>604</v>
      </c>
      <c r="C85" s="9"/>
      <c r="D85" s="14" t="s">
        <v>38</v>
      </c>
      <c r="E85" s="12" t="s">
        <v>40</v>
      </c>
      <c r="F85" s="13"/>
      <c r="G85" s="13">
        <v>32</v>
      </c>
      <c r="H85" s="14" t="s">
        <v>158</v>
      </c>
      <c r="I85" s="15">
        <v>198</v>
      </c>
      <c r="J85" s="12"/>
      <c r="K85" s="12"/>
      <c r="L85" s="16">
        <v>1</v>
      </c>
      <c r="M85" s="12">
        <f t="shared" si="12"/>
        <v>99</v>
      </c>
      <c r="N85" s="16">
        <v>0</v>
      </c>
      <c r="O85" s="12">
        <f t="shared" si="13"/>
        <v>0</v>
      </c>
      <c r="P85" s="16">
        <v>0</v>
      </c>
      <c r="Q85" s="12">
        <f t="shared" si="14"/>
        <v>0</v>
      </c>
      <c r="R85" s="16">
        <v>0</v>
      </c>
      <c r="S85" s="12">
        <f t="shared" si="15"/>
        <v>0</v>
      </c>
      <c r="T85" s="16">
        <v>0</v>
      </c>
      <c r="U85" s="12">
        <f t="shared" si="16"/>
        <v>0</v>
      </c>
      <c r="V85" s="16">
        <v>0</v>
      </c>
      <c r="W85" s="12">
        <f t="shared" si="17"/>
        <v>0</v>
      </c>
      <c r="X85" s="12" t="s">
        <v>14</v>
      </c>
      <c r="Y85" s="12" t="s">
        <v>43</v>
      </c>
      <c r="Z85" s="12" t="s">
        <v>156</v>
      </c>
      <c r="AA85" s="17" t="s">
        <v>57</v>
      </c>
      <c r="AB85" s="9" t="s">
        <v>290</v>
      </c>
      <c r="AC85" s="18">
        <v>0.5</v>
      </c>
      <c r="AD85" s="19">
        <f t="shared" si="18"/>
        <v>99</v>
      </c>
      <c r="AE85" s="19"/>
      <c r="AF85" s="19"/>
      <c r="AG85" s="19" t="s">
        <v>47</v>
      </c>
      <c r="AH85" s="19"/>
      <c r="AI85" s="19"/>
      <c r="AJ85" s="10"/>
      <c r="AK85">
        <v>14</v>
      </c>
    </row>
    <row r="86" spans="1:42" customFormat="1" ht="51" x14ac:dyDescent="0.25">
      <c r="A86" s="158" t="s">
        <v>37</v>
      </c>
      <c r="B86" s="12" t="s">
        <v>604</v>
      </c>
      <c r="C86" s="9"/>
      <c r="D86" s="14" t="s">
        <v>38</v>
      </c>
      <c r="E86" s="12" t="s">
        <v>40</v>
      </c>
      <c r="F86" s="13"/>
      <c r="G86" s="13">
        <v>32</v>
      </c>
      <c r="H86" s="14" t="s">
        <v>158</v>
      </c>
      <c r="I86" s="15">
        <v>198</v>
      </c>
      <c r="J86" s="12"/>
      <c r="K86" s="12"/>
      <c r="L86" s="16">
        <v>1</v>
      </c>
      <c r="M86" s="12">
        <f t="shared" si="12"/>
        <v>99</v>
      </c>
      <c r="N86" s="16">
        <v>0</v>
      </c>
      <c r="O86" s="12">
        <f t="shared" si="13"/>
        <v>0</v>
      </c>
      <c r="P86" s="16">
        <v>0</v>
      </c>
      <c r="Q86" s="12">
        <f t="shared" si="14"/>
        <v>0</v>
      </c>
      <c r="R86" s="16">
        <v>0</v>
      </c>
      <c r="S86" s="12">
        <f t="shared" si="15"/>
        <v>0</v>
      </c>
      <c r="T86" s="16">
        <v>0</v>
      </c>
      <c r="U86" s="12">
        <f t="shared" si="16"/>
        <v>0</v>
      </c>
      <c r="V86" s="16">
        <v>0</v>
      </c>
      <c r="W86" s="12">
        <f t="shared" si="17"/>
        <v>0</v>
      </c>
      <c r="X86" s="12" t="s">
        <v>14</v>
      </c>
      <c r="Y86" s="12" t="s">
        <v>43</v>
      </c>
      <c r="Z86" s="12" t="s">
        <v>156</v>
      </c>
      <c r="AA86" s="17" t="s">
        <v>57</v>
      </c>
      <c r="AB86" s="9" t="s">
        <v>605</v>
      </c>
      <c r="AC86" s="18">
        <v>0.5</v>
      </c>
      <c r="AD86" s="19">
        <f t="shared" si="18"/>
        <v>99</v>
      </c>
      <c r="AE86" s="19"/>
      <c r="AF86" s="19"/>
      <c r="AG86" s="19" t="s">
        <v>47</v>
      </c>
      <c r="AH86" s="19"/>
      <c r="AI86" s="19"/>
      <c r="AJ86" s="10"/>
      <c r="AK86">
        <v>14</v>
      </c>
    </row>
    <row r="87" spans="1:42" customFormat="1" ht="51" x14ac:dyDescent="0.25">
      <c r="A87" s="158" t="s">
        <v>37</v>
      </c>
      <c r="B87" s="10" t="s">
        <v>160</v>
      </c>
      <c r="C87" s="9"/>
      <c r="D87" s="14" t="s">
        <v>38</v>
      </c>
      <c r="E87" s="12" t="s">
        <v>40</v>
      </c>
      <c r="F87" s="13"/>
      <c r="G87" s="13">
        <v>9</v>
      </c>
      <c r="H87" s="14" t="s">
        <v>167</v>
      </c>
      <c r="I87" s="15">
        <v>163.5</v>
      </c>
      <c r="J87" s="12"/>
      <c r="K87" s="12"/>
      <c r="L87" s="16">
        <v>1</v>
      </c>
      <c r="M87" s="12">
        <f t="shared" si="12"/>
        <v>163.5</v>
      </c>
      <c r="N87" s="16">
        <v>0</v>
      </c>
      <c r="O87" s="12">
        <f t="shared" si="13"/>
        <v>0</v>
      </c>
      <c r="P87" s="16">
        <v>0</v>
      </c>
      <c r="Q87" s="12">
        <f t="shared" si="14"/>
        <v>0</v>
      </c>
      <c r="R87" s="16">
        <v>0</v>
      </c>
      <c r="S87" s="12">
        <f t="shared" si="15"/>
        <v>0</v>
      </c>
      <c r="T87" s="16">
        <v>0</v>
      </c>
      <c r="U87" s="12">
        <f t="shared" si="16"/>
        <v>0</v>
      </c>
      <c r="V87" s="16">
        <v>0</v>
      </c>
      <c r="W87" s="12">
        <f t="shared" si="17"/>
        <v>0</v>
      </c>
      <c r="X87" s="12" t="s">
        <v>14</v>
      </c>
      <c r="Y87" s="12" t="s">
        <v>43</v>
      </c>
      <c r="Z87" s="12" t="s">
        <v>168</v>
      </c>
      <c r="AA87" s="17" t="s">
        <v>45</v>
      </c>
      <c r="AB87" s="9" t="s">
        <v>71</v>
      </c>
      <c r="AC87" s="18">
        <v>1</v>
      </c>
      <c r="AD87" s="19">
        <f t="shared" si="18"/>
        <v>163.5</v>
      </c>
      <c r="AE87" s="19"/>
      <c r="AF87" s="19"/>
      <c r="AG87" s="19" t="s">
        <v>47</v>
      </c>
      <c r="AH87" s="19"/>
      <c r="AI87" s="19"/>
      <c r="AJ87" s="10"/>
      <c r="AK87">
        <v>14</v>
      </c>
    </row>
    <row r="88" spans="1:42" customFormat="1" ht="38.25" x14ac:dyDescent="0.25">
      <c r="A88" s="151" t="s">
        <v>37</v>
      </c>
      <c r="B88" s="10" t="s">
        <v>67</v>
      </c>
      <c r="C88" s="9">
        <v>3</v>
      </c>
      <c r="D88" s="14" t="s">
        <v>169</v>
      </c>
      <c r="E88" s="12" t="s">
        <v>90</v>
      </c>
      <c r="F88" s="13">
        <v>15</v>
      </c>
      <c r="G88" s="13"/>
      <c r="H88" s="14" t="s">
        <v>74</v>
      </c>
      <c r="I88" s="15"/>
      <c r="J88" s="12"/>
      <c r="K88" s="12"/>
      <c r="L88" s="16">
        <v>1</v>
      </c>
      <c r="M88" s="12">
        <f t="shared" si="12"/>
        <v>0</v>
      </c>
      <c r="N88" s="16">
        <v>0</v>
      </c>
      <c r="O88" s="12">
        <f t="shared" si="13"/>
        <v>0</v>
      </c>
      <c r="P88" s="16">
        <v>0</v>
      </c>
      <c r="Q88" s="12">
        <f t="shared" si="14"/>
        <v>0</v>
      </c>
      <c r="R88" s="16">
        <v>0</v>
      </c>
      <c r="S88" s="12">
        <f t="shared" si="15"/>
        <v>0</v>
      </c>
      <c r="T88" s="16">
        <v>0</v>
      </c>
      <c r="U88" s="12">
        <f t="shared" si="16"/>
        <v>0</v>
      </c>
      <c r="V88" s="16">
        <v>0</v>
      </c>
      <c r="W88" s="12">
        <f t="shared" si="17"/>
        <v>0</v>
      </c>
      <c r="X88" s="12" t="s">
        <v>14</v>
      </c>
      <c r="Y88" s="12" t="s">
        <v>170</v>
      </c>
      <c r="Z88" s="12"/>
      <c r="AA88" s="17" t="s">
        <v>170</v>
      </c>
      <c r="AB88" s="9" t="s">
        <v>171</v>
      </c>
      <c r="AC88" s="23">
        <v>0</v>
      </c>
      <c r="AD88" s="19">
        <f t="shared" si="18"/>
        <v>0</v>
      </c>
      <c r="AE88" s="19"/>
      <c r="AF88" s="19" t="s">
        <v>172</v>
      </c>
      <c r="AG88" s="19" t="s">
        <v>47</v>
      </c>
      <c r="AH88" s="19"/>
      <c r="AI88" s="19"/>
      <c r="AJ88" s="10"/>
      <c r="AK88">
        <v>11</v>
      </c>
    </row>
    <row r="89" spans="1:42" customFormat="1" ht="51" x14ac:dyDescent="0.25">
      <c r="A89" s="151" t="s">
        <v>37</v>
      </c>
      <c r="B89" s="10" t="s">
        <v>67</v>
      </c>
      <c r="C89" s="9">
        <v>3</v>
      </c>
      <c r="D89" s="14" t="s">
        <v>169</v>
      </c>
      <c r="E89" s="12" t="s">
        <v>90</v>
      </c>
      <c r="F89" s="13">
        <v>15</v>
      </c>
      <c r="G89" s="13">
        <v>21</v>
      </c>
      <c r="H89" s="14" t="s">
        <v>69</v>
      </c>
      <c r="I89" s="15">
        <v>315</v>
      </c>
      <c r="J89" s="12"/>
      <c r="K89" s="12"/>
      <c r="L89" s="16">
        <v>1</v>
      </c>
      <c r="M89" s="12">
        <f t="shared" si="12"/>
        <v>236.25</v>
      </c>
      <c r="N89" s="16">
        <v>0</v>
      </c>
      <c r="O89" s="12">
        <f t="shared" si="13"/>
        <v>0</v>
      </c>
      <c r="P89" s="16">
        <v>0</v>
      </c>
      <c r="Q89" s="12">
        <f t="shared" si="14"/>
        <v>0</v>
      </c>
      <c r="R89" s="16">
        <v>0</v>
      </c>
      <c r="S89" s="12">
        <f t="shared" si="15"/>
        <v>0</v>
      </c>
      <c r="T89" s="16">
        <v>0</v>
      </c>
      <c r="U89" s="12">
        <f t="shared" si="16"/>
        <v>0</v>
      </c>
      <c r="V89" s="16">
        <v>0</v>
      </c>
      <c r="W89" s="12">
        <f t="shared" si="17"/>
        <v>0</v>
      </c>
      <c r="X89" s="12" t="s">
        <v>14</v>
      </c>
      <c r="Y89" s="12" t="s">
        <v>43</v>
      </c>
      <c r="Z89" s="12"/>
      <c r="AA89" s="17" t="s">
        <v>45</v>
      </c>
      <c r="AB89" s="9" t="s">
        <v>46</v>
      </c>
      <c r="AC89" s="18">
        <v>0.75</v>
      </c>
      <c r="AD89" s="19">
        <f t="shared" si="18"/>
        <v>236.25</v>
      </c>
      <c r="AE89" s="19"/>
      <c r="AF89" s="19" t="s">
        <v>173</v>
      </c>
      <c r="AG89" s="19" t="s">
        <v>47</v>
      </c>
      <c r="AH89" s="19"/>
      <c r="AI89" s="19"/>
      <c r="AJ89" s="10"/>
      <c r="AK89">
        <v>10</v>
      </c>
    </row>
    <row r="90" spans="1:42" customFormat="1" ht="25.5" x14ac:dyDescent="0.25">
      <c r="A90" s="151" t="s">
        <v>37</v>
      </c>
      <c r="B90" s="10" t="s">
        <v>67</v>
      </c>
      <c r="C90" s="9">
        <v>3</v>
      </c>
      <c r="D90" s="11" t="s">
        <v>169</v>
      </c>
      <c r="E90" s="12" t="s">
        <v>90</v>
      </c>
      <c r="F90" s="13">
        <v>15</v>
      </c>
      <c r="G90" s="13">
        <v>21</v>
      </c>
      <c r="H90" s="14" t="s">
        <v>69</v>
      </c>
      <c r="I90" s="15">
        <v>315</v>
      </c>
      <c r="J90" s="12"/>
      <c r="K90" s="12"/>
      <c r="L90" s="16">
        <v>1</v>
      </c>
      <c r="M90" s="12">
        <f t="shared" si="12"/>
        <v>78.75</v>
      </c>
      <c r="N90" s="16">
        <v>0</v>
      </c>
      <c r="O90" s="12">
        <f t="shared" si="13"/>
        <v>0</v>
      </c>
      <c r="P90" s="16">
        <v>0</v>
      </c>
      <c r="Q90" s="12">
        <f t="shared" si="14"/>
        <v>0</v>
      </c>
      <c r="R90" s="16">
        <v>0</v>
      </c>
      <c r="S90" s="12">
        <f t="shared" si="15"/>
        <v>0</v>
      </c>
      <c r="T90" s="16">
        <v>0</v>
      </c>
      <c r="U90" s="12">
        <f t="shared" si="16"/>
        <v>0</v>
      </c>
      <c r="V90" s="16">
        <v>0</v>
      </c>
      <c r="W90" s="12">
        <f t="shared" si="17"/>
        <v>0</v>
      </c>
      <c r="X90" s="12" t="s">
        <v>14</v>
      </c>
      <c r="Y90" s="12" t="s">
        <v>43</v>
      </c>
      <c r="Z90" s="12"/>
      <c r="AA90" s="17" t="s">
        <v>45</v>
      </c>
      <c r="AB90" s="9" t="s">
        <v>174</v>
      </c>
      <c r="AC90" s="18">
        <v>0.25</v>
      </c>
      <c r="AD90" s="19">
        <f t="shared" si="18"/>
        <v>78.75</v>
      </c>
      <c r="AE90" s="19"/>
      <c r="AF90" s="19" t="s">
        <v>175</v>
      </c>
      <c r="AG90" s="19" t="s">
        <v>47</v>
      </c>
      <c r="AH90" s="19"/>
      <c r="AI90" s="19"/>
      <c r="AJ90" s="10"/>
      <c r="AK90">
        <v>10</v>
      </c>
    </row>
    <row r="91" spans="1:42" customFormat="1" ht="38.25" x14ac:dyDescent="0.25">
      <c r="A91" s="158" t="s">
        <v>37</v>
      </c>
      <c r="B91" s="12" t="s">
        <v>97</v>
      </c>
      <c r="C91" s="9">
        <v>3</v>
      </c>
      <c r="D91" s="11" t="s">
        <v>97</v>
      </c>
      <c r="E91" s="12" t="s">
        <v>90</v>
      </c>
      <c r="F91" s="13">
        <v>3</v>
      </c>
      <c r="G91" s="12">
        <v>21</v>
      </c>
      <c r="H91" s="14" t="s">
        <v>176</v>
      </c>
      <c r="I91" s="15">
        <v>40</v>
      </c>
      <c r="J91" s="12"/>
      <c r="K91" s="12"/>
      <c r="L91" s="16">
        <v>1</v>
      </c>
      <c r="M91" s="12">
        <f t="shared" si="12"/>
        <v>40</v>
      </c>
      <c r="N91" s="16">
        <v>0</v>
      </c>
      <c r="O91" s="12">
        <f t="shared" si="13"/>
        <v>0</v>
      </c>
      <c r="P91" s="16">
        <v>0</v>
      </c>
      <c r="Q91" s="12">
        <f t="shared" si="14"/>
        <v>0</v>
      </c>
      <c r="R91" s="16">
        <v>0</v>
      </c>
      <c r="S91" s="12">
        <f t="shared" si="15"/>
        <v>0</v>
      </c>
      <c r="T91" s="16">
        <v>0</v>
      </c>
      <c r="U91" s="12">
        <f t="shared" si="16"/>
        <v>0</v>
      </c>
      <c r="V91" s="16">
        <v>0</v>
      </c>
      <c r="W91" s="12">
        <f t="shared" si="17"/>
        <v>0</v>
      </c>
      <c r="X91" s="12" t="s">
        <v>14</v>
      </c>
      <c r="Y91" s="12" t="s">
        <v>43</v>
      </c>
      <c r="Z91" s="12"/>
      <c r="AA91" s="17" t="s">
        <v>45</v>
      </c>
      <c r="AB91" s="9" t="s">
        <v>46</v>
      </c>
      <c r="AC91" s="18">
        <v>1</v>
      </c>
      <c r="AD91" s="19">
        <f t="shared" si="18"/>
        <v>40</v>
      </c>
      <c r="AE91" s="19"/>
      <c r="AF91" s="19"/>
      <c r="AG91" s="19" t="s">
        <v>47</v>
      </c>
      <c r="AH91" s="19"/>
      <c r="AI91" s="19"/>
      <c r="AJ91" s="10"/>
      <c r="AK91">
        <v>13</v>
      </c>
    </row>
    <row r="92" spans="1:42" customFormat="1" ht="25.5" x14ac:dyDescent="0.25">
      <c r="A92" s="151" t="s">
        <v>37</v>
      </c>
      <c r="B92" s="10" t="s">
        <v>67</v>
      </c>
      <c r="C92" s="9">
        <v>5</v>
      </c>
      <c r="D92" s="14" t="s">
        <v>130</v>
      </c>
      <c r="E92" s="12" t="s">
        <v>90</v>
      </c>
      <c r="F92" s="13">
        <v>20</v>
      </c>
      <c r="G92" s="13">
        <v>16</v>
      </c>
      <c r="H92" s="14" t="s">
        <v>69</v>
      </c>
      <c r="I92" s="15">
        <v>320</v>
      </c>
      <c r="J92" s="12"/>
      <c r="K92" s="12"/>
      <c r="L92" s="16">
        <v>1</v>
      </c>
      <c r="M92" s="12">
        <f t="shared" si="12"/>
        <v>128</v>
      </c>
      <c r="N92" s="16">
        <v>0</v>
      </c>
      <c r="O92" s="12">
        <f t="shared" si="13"/>
        <v>0</v>
      </c>
      <c r="P92" s="16">
        <v>0</v>
      </c>
      <c r="Q92" s="12">
        <f t="shared" si="14"/>
        <v>0</v>
      </c>
      <c r="R92" s="16">
        <v>0</v>
      </c>
      <c r="S92" s="12">
        <f t="shared" si="15"/>
        <v>0</v>
      </c>
      <c r="T92" s="16">
        <v>0</v>
      </c>
      <c r="U92" s="12">
        <f t="shared" si="16"/>
        <v>0</v>
      </c>
      <c r="V92" s="16">
        <v>0</v>
      </c>
      <c r="W92" s="12">
        <f t="shared" si="17"/>
        <v>0</v>
      </c>
      <c r="X92" s="12" t="s">
        <v>14</v>
      </c>
      <c r="Y92" s="12" t="s">
        <v>43</v>
      </c>
      <c r="Z92" s="12"/>
      <c r="AA92" s="17" t="s">
        <v>131</v>
      </c>
      <c r="AB92" s="9" t="s">
        <v>140</v>
      </c>
      <c r="AC92" s="18">
        <v>0.4</v>
      </c>
      <c r="AD92" s="19">
        <f t="shared" si="18"/>
        <v>128</v>
      </c>
      <c r="AE92" s="19"/>
      <c r="AF92" s="19" t="s">
        <v>177</v>
      </c>
      <c r="AG92" s="19" t="s">
        <v>47</v>
      </c>
      <c r="AH92" s="19" t="s">
        <v>657</v>
      </c>
      <c r="AI92" s="19"/>
      <c r="AJ92" s="10"/>
      <c r="AK92">
        <v>10</v>
      </c>
    </row>
    <row r="93" spans="1:42" customFormat="1" ht="38.25" x14ac:dyDescent="0.25">
      <c r="A93" s="151" t="s">
        <v>37</v>
      </c>
      <c r="B93" s="10" t="s">
        <v>67</v>
      </c>
      <c r="C93" s="9">
        <v>5</v>
      </c>
      <c r="D93" s="14" t="s">
        <v>130</v>
      </c>
      <c r="E93" s="12" t="s">
        <v>90</v>
      </c>
      <c r="F93" s="13">
        <v>20</v>
      </c>
      <c r="G93" s="13">
        <v>16</v>
      </c>
      <c r="H93" s="14" t="s">
        <v>69</v>
      </c>
      <c r="I93" s="15">
        <v>320</v>
      </c>
      <c r="J93" s="12"/>
      <c r="K93" s="12"/>
      <c r="L93" s="16">
        <v>1</v>
      </c>
      <c r="M93" s="12">
        <f t="shared" si="12"/>
        <v>192</v>
      </c>
      <c r="N93" s="16">
        <v>0</v>
      </c>
      <c r="O93" s="12">
        <f t="shared" si="13"/>
        <v>0</v>
      </c>
      <c r="P93" s="16">
        <v>0</v>
      </c>
      <c r="Q93" s="12">
        <f t="shared" si="14"/>
        <v>0</v>
      </c>
      <c r="R93" s="16">
        <v>0</v>
      </c>
      <c r="S93" s="12">
        <f t="shared" si="15"/>
        <v>0</v>
      </c>
      <c r="T93" s="16">
        <v>0</v>
      </c>
      <c r="U93" s="12">
        <f t="shared" si="16"/>
        <v>0</v>
      </c>
      <c r="V93" s="16">
        <v>0</v>
      </c>
      <c r="W93" s="12">
        <f t="shared" si="17"/>
        <v>0</v>
      </c>
      <c r="X93" s="12" t="s">
        <v>14</v>
      </c>
      <c r="Y93" s="12" t="s">
        <v>43</v>
      </c>
      <c r="Z93" s="12"/>
      <c r="AA93" s="17" t="s">
        <v>131</v>
      </c>
      <c r="AB93" s="9" t="s">
        <v>132</v>
      </c>
      <c r="AC93" s="18">
        <v>0.6</v>
      </c>
      <c r="AD93" s="19">
        <f t="shared" si="18"/>
        <v>192</v>
      </c>
      <c r="AE93" s="19"/>
      <c r="AF93" s="19" t="s">
        <v>178</v>
      </c>
      <c r="AG93" s="19" t="s">
        <v>47</v>
      </c>
      <c r="AH93" s="19" t="s">
        <v>657</v>
      </c>
      <c r="AI93" s="19"/>
      <c r="AJ93" s="10"/>
      <c r="AK93">
        <v>10</v>
      </c>
    </row>
    <row r="94" spans="1:42" customFormat="1" ht="38.25" x14ac:dyDescent="0.25">
      <c r="A94" s="158" t="s">
        <v>37</v>
      </c>
      <c r="B94" s="12" t="s">
        <v>97</v>
      </c>
      <c r="C94" s="9">
        <v>5</v>
      </c>
      <c r="D94" s="14" t="s">
        <v>97</v>
      </c>
      <c r="E94" s="12" t="s">
        <v>90</v>
      </c>
      <c r="F94" s="13">
        <v>5</v>
      </c>
      <c r="G94" s="12">
        <v>16</v>
      </c>
      <c r="H94" s="14" t="s">
        <v>176</v>
      </c>
      <c r="I94" s="15">
        <v>40</v>
      </c>
      <c r="J94" s="12"/>
      <c r="K94" s="12"/>
      <c r="L94" s="16">
        <v>1</v>
      </c>
      <c r="M94" s="12">
        <f t="shared" si="12"/>
        <v>40</v>
      </c>
      <c r="N94" s="16">
        <v>0</v>
      </c>
      <c r="O94" s="12">
        <f t="shared" si="13"/>
        <v>0</v>
      </c>
      <c r="P94" s="16">
        <v>0</v>
      </c>
      <c r="Q94" s="12">
        <f t="shared" si="14"/>
        <v>0</v>
      </c>
      <c r="R94" s="16">
        <v>0</v>
      </c>
      <c r="S94" s="12">
        <f t="shared" si="15"/>
        <v>0</v>
      </c>
      <c r="T94" s="16">
        <v>0</v>
      </c>
      <c r="U94" s="12">
        <f t="shared" si="16"/>
        <v>0</v>
      </c>
      <c r="V94" s="16">
        <v>0</v>
      </c>
      <c r="W94" s="12">
        <f t="shared" si="17"/>
        <v>0</v>
      </c>
      <c r="X94" s="12" t="s">
        <v>14</v>
      </c>
      <c r="Y94" s="27" t="s">
        <v>43</v>
      </c>
      <c r="Z94" s="27"/>
      <c r="AA94" s="17" t="s">
        <v>131</v>
      </c>
      <c r="AB94" s="9" t="s">
        <v>132</v>
      </c>
      <c r="AC94" s="18">
        <v>1</v>
      </c>
      <c r="AD94" s="19">
        <f t="shared" si="18"/>
        <v>40</v>
      </c>
      <c r="AE94" s="19"/>
      <c r="AF94" s="19"/>
      <c r="AG94" s="19" t="s">
        <v>47</v>
      </c>
      <c r="AH94" s="19"/>
      <c r="AI94" s="19"/>
      <c r="AJ94" s="10"/>
      <c r="AK94">
        <v>13</v>
      </c>
    </row>
    <row r="95" spans="1:42" customFormat="1" ht="25.5" x14ac:dyDescent="0.25">
      <c r="A95" s="151" t="s">
        <v>37</v>
      </c>
      <c r="B95" s="10" t="s">
        <v>67</v>
      </c>
      <c r="C95" s="9">
        <v>7</v>
      </c>
      <c r="D95" s="11" t="s">
        <v>179</v>
      </c>
      <c r="E95" s="12" t="s">
        <v>90</v>
      </c>
      <c r="F95" s="13">
        <v>15</v>
      </c>
      <c r="G95" s="13">
        <v>3</v>
      </c>
      <c r="H95" s="14" t="s">
        <v>69</v>
      </c>
      <c r="I95" s="15">
        <v>45</v>
      </c>
      <c r="J95" s="12"/>
      <c r="K95" s="12"/>
      <c r="L95" s="16">
        <v>1</v>
      </c>
      <c r="M95" s="12">
        <f t="shared" si="12"/>
        <v>22.5</v>
      </c>
      <c r="N95" s="16">
        <v>0</v>
      </c>
      <c r="O95" s="12">
        <f t="shared" si="13"/>
        <v>0</v>
      </c>
      <c r="P95" s="16">
        <v>0</v>
      </c>
      <c r="Q95" s="12">
        <f t="shared" si="14"/>
        <v>0</v>
      </c>
      <c r="R95" s="16">
        <v>0</v>
      </c>
      <c r="S95" s="12">
        <f t="shared" si="15"/>
        <v>0</v>
      </c>
      <c r="T95" s="16">
        <v>0</v>
      </c>
      <c r="U95" s="12">
        <f t="shared" si="16"/>
        <v>0</v>
      </c>
      <c r="V95" s="16">
        <v>0</v>
      </c>
      <c r="W95" s="12">
        <f t="shared" si="17"/>
        <v>0</v>
      </c>
      <c r="X95" s="12" t="s">
        <v>14</v>
      </c>
      <c r="Y95" s="12" t="s">
        <v>43</v>
      </c>
      <c r="Z95" s="12"/>
      <c r="AA95" s="17" t="s">
        <v>131</v>
      </c>
      <c r="AB95" s="20" t="s">
        <v>138</v>
      </c>
      <c r="AC95" s="18">
        <v>0.5</v>
      </c>
      <c r="AD95" s="19">
        <f t="shared" si="18"/>
        <v>22.5</v>
      </c>
      <c r="AE95" s="19"/>
      <c r="AF95" s="19" t="s">
        <v>180</v>
      </c>
      <c r="AG95" s="19" t="s">
        <v>47</v>
      </c>
      <c r="AH95" s="19" t="s">
        <v>80</v>
      </c>
      <c r="AI95" s="19"/>
      <c r="AJ95" s="10"/>
      <c r="AK95">
        <v>11</v>
      </c>
    </row>
    <row r="96" spans="1:42" customFormat="1" ht="38.25" x14ac:dyDescent="0.25">
      <c r="A96" s="151" t="s">
        <v>37</v>
      </c>
      <c r="B96" s="10" t="s">
        <v>67</v>
      </c>
      <c r="C96" s="9">
        <v>7</v>
      </c>
      <c r="D96" s="14" t="s">
        <v>179</v>
      </c>
      <c r="E96" s="12" t="s">
        <v>90</v>
      </c>
      <c r="F96" s="13">
        <v>15</v>
      </c>
      <c r="G96" s="13">
        <v>3</v>
      </c>
      <c r="H96" s="14" t="s">
        <v>74</v>
      </c>
      <c r="I96" s="15">
        <v>8</v>
      </c>
      <c r="J96" s="12"/>
      <c r="K96" s="12"/>
      <c r="L96" s="16">
        <v>0</v>
      </c>
      <c r="M96" s="12">
        <f t="shared" si="12"/>
        <v>0</v>
      </c>
      <c r="N96" s="16">
        <v>0</v>
      </c>
      <c r="O96" s="12">
        <f t="shared" si="13"/>
        <v>0</v>
      </c>
      <c r="P96" s="16">
        <v>0</v>
      </c>
      <c r="Q96" s="12">
        <f t="shared" si="14"/>
        <v>0</v>
      </c>
      <c r="R96" s="16">
        <v>0</v>
      </c>
      <c r="S96" s="12">
        <f t="shared" si="15"/>
        <v>0</v>
      </c>
      <c r="T96" s="16">
        <v>0</v>
      </c>
      <c r="U96" s="12">
        <f t="shared" si="16"/>
        <v>0</v>
      </c>
      <c r="V96" s="16">
        <v>0</v>
      </c>
      <c r="W96" s="12">
        <f t="shared" si="17"/>
        <v>0</v>
      </c>
      <c r="X96" s="12" t="s">
        <v>14</v>
      </c>
      <c r="Y96" s="12" t="s">
        <v>170</v>
      </c>
      <c r="Z96" s="12" t="s">
        <v>733</v>
      </c>
      <c r="AA96" s="17" t="s">
        <v>170</v>
      </c>
      <c r="AB96" s="20" t="s">
        <v>143</v>
      </c>
      <c r="AC96" s="18">
        <v>1</v>
      </c>
      <c r="AD96" s="19">
        <v>0</v>
      </c>
      <c r="AE96" s="19" t="s">
        <v>703</v>
      </c>
      <c r="AF96" s="19" t="s">
        <v>181</v>
      </c>
      <c r="AG96" s="19" t="s">
        <v>47</v>
      </c>
      <c r="AH96" s="19" t="s">
        <v>80</v>
      </c>
      <c r="AI96" s="19"/>
      <c r="AJ96" s="10"/>
      <c r="AK96">
        <v>12</v>
      </c>
    </row>
    <row r="97" spans="1:46" customFormat="1" ht="38.25" x14ac:dyDescent="0.25">
      <c r="A97" s="158" t="s">
        <v>37</v>
      </c>
      <c r="B97" s="12" t="s">
        <v>97</v>
      </c>
      <c r="C97" s="9">
        <v>7</v>
      </c>
      <c r="D97" s="11" t="s">
        <v>97</v>
      </c>
      <c r="E97" s="12" t="s">
        <v>90</v>
      </c>
      <c r="F97" s="13">
        <v>1</v>
      </c>
      <c r="G97" s="13">
        <v>3</v>
      </c>
      <c r="H97" s="14" t="s">
        <v>176</v>
      </c>
      <c r="I97" s="15">
        <v>40</v>
      </c>
      <c r="J97" s="12"/>
      <c r="K97" s="12"/>
      <c r="L97" s="16">
        <v>1</v>
      </c>
      <c r="M97" s="12">
        <f t="shared" si="12"/>
        <v>40</v>
      </c>
      <c r="N97" s="16">
        <v>0</v>
      </c>
      <c r="O97" s="12">
        <f t="shared" si="13"/>
        <v>0</v>
      </c>
      <c r="P97" s="16">
        <v>0</v>
      </c>
      <c r="Q97" s="12">
        <f t="shared" si="14"/>
        <v>0</v>
      </c>
      <c r="R97" s="16">
        <v>0</v>
      </c>
      <c r="S97" s="12">
        <f t="shared" si="15"/>
        <v>0</v>
      </c>
      <c r="T97" s="16">
        <v>0</v>
      </c>
      <c r="U97" s="12">
        <f t="shared" si="16"/>
        <v>0</v>
      </c>
      <c r="V97" s="16">
        <v>0</v>
      </c>
      <c r="W97" s="12">
        <f t="shared" si="17"/>
        <v>0</v>
      </c>
      <c r="X97" s="12" t="s">
        <v>14</v>
      </c>
      <c r="Y97" s="12" t="s">
        <v>43</v>
      </c>
      <c r="Z97" s="12"/>
      <c r="AA97" s="17" t="s">
        <v>45</v>
      </c>
      <c r="AB97" s="9" t="s">
        <v>46</v>
      </c>
      <c r="AC97" s="18">
        <v>1</v>
      </c>
      <c r="AD97" s="19">
        <f>AC97*I97</f>
        <v>40</v>
      </c>
      <c r="AE97" s="19"/>
      <c r="AF97" s="19"/>
      <c r="AG97" s="19" t="s">
        <v>47</v>
      </c>
      <c r="AH97" s="19"/>
      <c r="AI97" s="19"/>
      <c r="AJ97" s="10"/>
      <c r="AK97">
        <v>13</v>
      </c>
    </row>
    <row r="98" spans="1:46" customFormat="1" ht="89.25" x14ac:dyDescent="0.25">
      <c r="A98" s="158" t="s">
        <v>37</v>
      </c>
      <c r="B98" s="12" t="s">
        <v>97</v>
      </c>
      <c r="C98" s="9">
        <v>7</v>
      </c>
      <c r="D98" s="14" t="s">
        <v>97</v>
      </c>
      <c r="E98" s="12" t="s">
        <v>90</v>
      </c>
      <c r="F98" s="13">
        <v>1</v>
      </c>
      <c r="G98" s="13">
        <v>0</v>
      </c>
      <c r="H98" s="14" t="s">
        <v>182</v>
      </c>
      <c r="I98" s="15">
        <v>0</v>
      </c>
      <c r="J98" s="12"/>
      <c r="K98" s="12"/>
      <c r="L98" s="16">
        <v>1</v>
      </c>
      <c r="M98" s="12">
        <f t="shared" si="12"/>
        <v>0</v>
      </c>
      <c r="N98" s="16">
        <v>0</v>
      </c>
      <c r="O98" s="12">
        <f t="shared" si="13"/>
        <v>0</v>
      </c>
      <c r="P98" s="16">
        <v>0</v>
      </c>
      <c r="Q98" s="12">
        <f t="shared" si="14"/>
        <v>0</v>
      </c>
      <c r="R98" s="16">
        <v>0</v>
      </c>
      <c r="S98" s="12">
        <f t="shared" si="15"/>
        <v>0</v>
      </c>
      <c r="T98" s="16">
        <v>0</v>
      </c>
      <c r="U98" s="12">
        <f t="shared" si="16"/>
        <v>0</v>
      </c>
      <c r="V98" s="16">
        <v>0</v>
      </c>
      <c r="W98" s="12">
        <f t="shared" si="17"/>
        <v>0</v>
      </c>
      <c r="X98" s="12" t="s">
        <v>14</v>
      </c>
      <c r="Y98" s="12" t="s">
        <v>43</v>
      </c>
      <c r="Z98" s="12"/>
      <c r="AA98" s="17" t="s">
        <v>115</v>
      </c>
      <c r="AB98" s="9" t="s">
        <v>116</v>
      </c>
      <c r="AC98" s="18">
        <v>1</v>
      </c>
      <c r="AD98" s="19">
        <f>AC98*I98</f>
        <v>0</v>
      </c>
      <c r="AE98" s="19" t="s">
        <v>183</v>
      </c>
      <c r="AF98" s="19"/>
      <c r="AG98" s="19" t="s">
        <v>47</v>
      </c>
      <c r="AH98" s="19"/>
      <c r="AI98" s="19"/>
      <c r="AJ98" s="10"/>
      <c r="AK98">
        <v>13</v>
      </c>
    </row>
    <row r="99" spans="1:46" customFormat="1" ht="25.5" x14ac:dyDescent="0.25">
      <c r="A99" s="151" t="s">
        <v>37</v>
      </c>
      <c r="B99" s="10" t="s">
        <v>67</v>
      </c>
      <c r="C99" s="9">
        <v>9</v>
      </c>
      <c r="D99" s="14" t="s">
        <v>184</v>
      </c>
      <c r="E99" s="12" t="s">
        <v>90</v>
      </c>
      <c r="F99" s="13">
        <v>30</v>
      </c>
      <c r="G99" s="13">
        <v>7</v>
      </c>
      <c r="H99" s="14" t="s">
        <v>69</v>
      </c>
      <c r="I99" s="15">
        <v>210</v>
      </c>
      <c r="J99" s="12"/>
      <c r="K99" s="12"/>
      <c r="L99" s="16">
        <v>1</v>
      </c>
      <c r="M99" s="12">
        <f t="shared" si="12"/>
        <v>210</v>
      </c>
      <c r="N99" s="16">
        <v>0</v>
      </c>
      <c r="O99" s="12">
        <f t="shared" si="13"/>
        <v>0</v>
      </c>
      <c r="P99" s="16">
        <v>0</v>
      </c>
      <c r="Q99" s="12">
        <f t="shared" si="14"/>
        <v>0</v>
      </c>
      <c r="R99" s="16">
        <v>0</v>
      </c>
      <c r="S99" s="12">
        <f t="shared" si="15"/>
        <v>0</v>
      </c>
      <c r="T99" s="16">
        <v>0</v>
      </c>
      <c r="U99" s="12">
        <f t="shared" si="16"/>
        <v>0</v>
      </c>
      <c r="V99" s="16">
        <v>0</v>
      </c>
      <c r="W99" s="12">
        <f t="shared" si="17"/>
        <v>0</v>
      </c>
      <c r="X99" s="12" t="s">
        <v>14</v>
      </c>
      <c r="Y99" s="12" t="s">
        <v>43</v>
      </c>
      <c r="Z99" s="12"/>
      <c r="AA99" s="17" t="s">
        <v>45</v>
      </c>
      <c r="AB99" s="20" t="s">
        <v>46</v>
      </c>
      <c r="AC99" s="18">
        <v>1</v>
      </c>
      <c r="AD99" s="19">
        <f>AC99*I99</f>
        <v>210</v>
      </c>
      <c r="AE99" s="19" t="s">
        <v>185</v>
      </c>
      <c r="AF99" s="19"/>
      <c r="AG99" s="19" t="s">
        <v>47</v>
      </c>
      <c r="AH99" s="19"/>
      <c r="AI99" s="19"/>
      <c r="AJ99" s="10"/>
      <c r="AK99">
        <v>11</v>
      </c>
    </row>
    <row r="100" spans="1:46" customFormat="1" x14ac:dyDescent="0.25">
      <c r="A100" s="151" t="s">
        <v>37</v>
      </c>
      <c r="B100" s="10" t="s">
        <v>67</v>
      </c>
      <c r="C100" s="9">
        <v>9</v>
      </c>
      <c r="D100" s="14" t="s">
        <v>184</v>
      </c>
      <c r="E100" s="12" t="s">
        <v>90</v>
      </c>
      <c r="F100" s="13">
        <v>30</v>
      </c>
      <c r="G100" s="13">
        <v>7</v>
      </c>
      <c r="H100" s="14" t="s">
        <v>74</v>
      </c>
      <c r="I100" s="15">
        <v>14</v>
      </c>
      <c r="J100" s="12"/>
      <c r="K100" s="12"/>
      <c r="L100" s="16">
        <v>1</v>
      </c>
      <c r="M100" s="12">
        <f t="shared" si="12"/>
        <v>14</v>
      </c>
      <c r="N100" s="16">
        <v>0</v>
      </c>
      <c r="O100" s="12">
        <f t="shared" si="13"/>
        <v>0</v>
      </c>
      <c r="P100" s="16">
        <v>0</v>
      </c>
      <c r="Q100" s="12">
        <f t="shared" si="14"/>
        <v>0</v>
      </c>
      <c r="R100" s="16">
        <v>0</v>
      </c>
      <c r="S100" s="12">
        <f t="shared" si="15"/>
        <v>0</v>
      </c>
      <c r="T100" s="16">
        <v>0</v>
      </c>
      <c r="U100" s="12">
        <f t="shared" si="16"/>
        <v>0</v>
      </c>
      <c r="V100" s="16">
        <v>0</v>
      </c>
      <c r="W100" s="12">
        <f t="shared" si="17"/>
        <v>0</v>
      </c>
      <c r="X100" s="12" t="s">
        <v>14</v>
      </c>
      <c r="Y100" s="12" t="s">
        <v>43</v>
      </c>
      <c r="Z100" s="12"/>
      <c r="AA100" s="17" t="s">
        <v>45</v>
      </c>
      <c r="AB100" s="20" t="s">
        <v>80</v>
      </c>
      <c r="AC100" s="18">
        <v>1</v>
      </c>
      <c r="AD100" s="19">
        <f>AC100*I100</f>
        <v>14</v>
      </c>
      <c r="AE100" s="19" t="s">
        <v>185</v>
      </c>
      <c r="AF100" s="19"/>
      <c r="AG100" s="19" t="s">
        <v>47</v>
      </c>
      <c r="AH100" s="19"/>
      <c r="AI100" s="19"/>
      <c r="AJ100" s="10"/>
      <c r="AK100">
        <v>12</v>
      </c>
    </row>
    <row r="101" spans="1:46" customFormat="1" ht="38.25" x14ac:dyDescent="0.25">
      <c r="A101" s="158" t="s">
        <v>37</v>
      </c>
      <c r="B101" s="12" t="s">
        <v>97</v>
      </c>
      <c r="C101" s="9">
        <v>9</v>
      </c>
      <c r="D101" s="11" t="s">
        <v>97</v>
      </c>
      <c r="E101" s="12" t="s">
        <v>90</v>
      </c>
      <c r="F101" s="13">
        <v>3</v>
      </c>
      <c r="G101" s="13">
        <v>10</v>
      </c>
      <c r="H101" s="14" t="s">
        <v>176</v>
      </c>
      <c r="I101" s="15">
        <v>40</v>
      </c>
      <c r="J101" s="12"/>
      <c r="K101" s="12"/>
      <c r="L101" s="16">
        <v>1</v>
      </c>
      <c r="M101" s="12">
        <f t="shared" si="12"/>
        <v>40</v>
      </c>
      <c r="N101" s="16">
        <v>0</v>
      </c>
      <c r="O101" s="12">
        <f t="shared" si="13"/>
        <v>0</v>
      </c>
      <c r="P101" s="16">
        <v>0</v>
      </c>
      <c r="Q101" s="12">
        <f t="shared" si="14"/>
        <v>0</v>
      </c>
      <c r="R101" s="16">
        <v>0</v>
      </c>
      <c r="S101" s="12">
        <f t="shared" si="15"/>
        <v>0</v>
      </c>
      <c r="T101" s="16">
        <v>0</v>
      </c>
      <c r="U101" s="12">
        <f t="shared" si="16"/>
        <v>0</v>
      </c>
      <c r="V101" s="16">
        <v>0</v>
      </c>
      <c r="W101" s="12">
        <f t="shared" si="17"/>
        <v>0</v>
      </c>
      <c r="X101" s="12" t="s">
        <v>14</v>
      </c>
      <c r="Y101" s="12" t="s">
        <v>43</v>
      </c>
      <c r="Z101" s="12"/>
      <c r="AA101" s="17" t="s">
        <v>45</v>
      </c>
      <c r="AB101" s="9" t="s">
        <v>46</v>
      </c>
      <c r="AC101" s="18">
        <v>1</v>
      </c>
      <c r="AD101" s="19">
        <f>AC101*I101</f>
        <v>40</v>
      </c>
      <c r="AE101" s="19"/>
      <c r="AF101" s="19"/>
      <c r="AG101" s="19" t="s">
        <v>47</v>
      </c>
      <c r="AH101" s="19" t="s">
        <v>657</v>
      </c>
      <c r="AI101" s="19"/>
      <c r="AJ101" s="10"/>
      <c r="AK101">
        <v>14</v>
      </c>
    </row>
    <row r="102" spans="1:46" customFormat="1" ht="63.75" x14ac:dyDescent="0.25">
      <c r="A102" s="158" t="s">
        <v>37</v>
      </c>
      <c r="B102" s="12" t="s">
        <v>97</v>
      </c>
      <c r="C102" s="9">
        <v>9</v>
      </c>
      <c r="D102" s="14" t="s">
        <v>97</v>
      </c>
      <c r="E102" s="12" t="s">
        <v>90</v>
      </c>
      <c r="F102" s="13">
        <v>3</v>
      </c>
      <c r="G102" s="13">
        <v>4</v>
      </c>
      <c r="H102" s="14" t="s">
        <v>186</v>
      </c>
      <c r="I102" s="15">
        <v>40</v>
      </c>
      <c r="J102" s="12"/>
      <c r="K102" s="12"/>
      <c r="L102" s="16">
        <v>1</v>
      </c>
      <c r="M102" s="12">
        <f t="shared" si="12"/>
        <v>40</v>
      </c>
      <c r="N102" s="16">
        <v>0</v>
      </c>
      <c r="O102" s="12">
        <f t="shared" si="13"/>
        <v>0</v>
      </c>
      <c r="P102" s="16">
        <v>0</v>
      </c>
      <c r="Q102" s="12">
        <f t="shared" si="14"/>
        <v>0</v>
      </c>
      <c r="R102" s="16">
        <v>0</v>
      </c>
      <c r="S102" s="12">
        <f t="shared" si="15"/>
        <v>0</v>
      </c>
      <c r="T102" s="16">
        <v>0</v>
      </c>
      <c r="U102" s="12">
        <f t="shared" si="16"/>
        <v>0</v>
      </c>
      <c r="V102" s="16">
        <v>0</v>
      </c>
      <c r="W102" s="12">
        <f t="shared" si="17"/>
        <v>0</v>
      </c>
      <c r="X102" s="12" t="s">
        <v>14</v>
      </c>
      <c r="Y102" s="12" t="s">
        <v>187</v>
      </c>
      <c r="Z102" s="12"/>
      <c r="AA102" s="17" t="s">
        <v>115</v>
      </c>
      <c r="AB102" s="9" t="s">
        <v>116</v>
      </c>
      <c r="AC102" s="18">
        <v>1</v>
      </c>
      <c r="AD102" s="19">
        <f t="shared" ref="AD102:AD125" si="19">AC102*I102</f>
        <v>40</v>
      </c>
      <c r="AE102" s="19"/>
      <c r="AF102" s="19"/>
      <c r="AG102" s="19" t="s">
        <v>47</v>
      </c>
      <c r="AH102" s="19" t="s">
        <v>657</v>
      </c>
      <c r="AI102" s="19"/>
      <c r="AJ102" s="10"/>
      <c r="AK102">
        <v>14</v>
      </c>
    </row>
    <row r="103" spans="1:46" customFormat="1" ht="38.25" x14ac:dyDescent="0.25">
      <c r="A103" s="151" t="s">
        <v>37</v>
      </c>
      <c r="B103" s="10" t="s">
        <v>38</v>
      </c>
      <c r="C103" s="9">
        <v>9</v>
      </c>
      <c r="D103" s="14" t="s">
        <v>188</v>
      </c>
      <c r="E103" s="12" t="s">
        <v>90</v>
      </c>
      <c r="F103" s="13">
        <v>5</v>
      </c>
      <c r="G103" s="13">
        <v>4</v>
      </c>
      <c r="H103" s="14" t="s">
        <v>41</v>
      </c>
      <c r="I103" s="38">
        <f>Grunddata!G103*Normer!Kursus_extra_pr_stud+Normer!Kursus_grund</f>
        <v>156</v>
      </c>
      <c r="J103" s="12"/>
      <c r="K103" s="12" t="s">
        <v>142</v>
      </c>
      <c r="L103" s="16">
        <v>1</v>
      </c>
      <c r="M103" s="12">
        <f t="shared" si="12"/>
        <v>0</v>
      </c>
      <c r="N103" s="16">
        <v>0</v>
      </c>
      <c r="O103" s="12">
        <f t="shared" si="13"/>
        <v>0</v>
      </c>
      <c r="P103" s="16">
        <v>0</v>
      </c>
      <c r="Q103" s="12">
        <f t="shared" si="14"/>
        <v>0</v>
      </c>
      <c r="R103" s="16">
        <v>0</v>
      </c>
      <c r="S103" s="12">
        <f t="shared" si="15"/>
        <v>0</v>
      </c>
      <c r="T103" s="16">
        <v>0</v>
      </c>
      <c r="U103" s="12">
        <f t="shared" si="16"/>
        <v>0</v>
      </c>
      <c r="V103" s="16">
        <v>0</v>
      </c>
      <c r="W103" s="12">
        <f t="shared" si="17"/>
        <v>0</v>
      </c>
      <c r="X103" s="12" t="s">
        <v>14</v>
      </c>
      <c r="Y103" s="12" t="s">
        <v>43</v>
      </c>
      <c r="Z103" s="12"/>
      <c r="AA103" s="20" t="s">
        <v>115</v>
      </c>
      <c r="AB103" s="20" t="s">
        <v>143</v>
      </c>
      <c r="AC103" s="18"/>
      <c r="AD103" s="19">
        <f t="shared" si="19"/>
        <v>0</v>
      </c>
      <c r="AE103" s="19"/>
      <c r="AF103" s="19"/>
      <c r="AG103" s="19" t="s">
        <v>47</v>
      </c>
      <c r="AH103" s="19"/>
      <c r="AI103" s="19"/>
      <c r="AJ103" s="10"/>
      <c r="AK103" t="s">
        <v>726</v>
      </c>
    </row>
    <row r="104" spans="1:46" customFormat="1" ht="38.25" x14ac:dyDescent="0.25">
      <c r="A104" s="151" t="s">
        <v>37</v>
      </c>
      <c r="B104" s="10" t="s">
        <v>38</v>
      </c>
      <c r="C104" s="9">
        <v>9</v>
      </c>
      <c r="D104" s="14" t="s">
        <v>188</v>
      </c>
      <c r="E104" s="12" t="s">
        <v>90</v>
      </c>
      <c r="F104" s="13">
        <v>5</v>
      </c>
      <c r="G104" s="13">
        <v>4</v>
      </c>
      <c r="H104" s="14" t="s">
        <v>48</v>
      </c>
      <c r="I104" s="15">
        <f>G104*Kursus_eksaminator</f>
        <v>1.3331999999999999</v>
      </c>
      <c r="J104" s="12"/>
      <c r="K104" s="12" t="s">
        <v>142</v>
      </c>
      <c r="L104" s="16">
        <v>1</v>
      </c>
      <c r="M104" s="12">
        <f t="shared" si="12"/>
        <v>0</v>
      </c>
      <c r="N104" s="16">
        <v>0</v>
      </c>
      <c r="O104" s="12">
        <f t="shared" si="13"/>
        <v>0</v>
      </c>
      <c r="P104" s="16">
        <v>0</v>
      </c>
      <c r="Q104" s="12">
        <f t="shared" si="14"/>
        <v>0</v>
      </c>
      <c r="R104" s="16">
        <v>0</v>
      </c>
      <c r="S104" s="12">
        <f t="shared" si="15"/>
        <v>0</v>
      </c>
      <c r="T104" s="16">
        <v>0</v>
      </c>
      <c r="U104" s="12">
        <f t="shared" si="16"/>
        <v>0</v>
      </c>
      <c r="V104" s="16">
        <v>0</v>
      </c>
      <c r="W104" s="12">
        <f t="shared" si="17"/>
        <v>0</v>
      </c>
      <c r="X104" s="12" t="s">
        <v>14</v>
      </c>
      <c r="Y104" s="12" t="s">
        <v>43</v>
      </c>
      <c r="Z104" s="20"/>
      <c r="AA104" s="20" t="s">
        <v>115</v>
      </c>
      <c r="AB104" s="20" t="s">
        <v>143</v>
      </c>
      <c r="AC104" s="18"/>
      <c r="AD104" s="19">
        <f t="shared" si="19"/>
        <v>0</v>
      </c>
      <c r="AE104" s="19"/>
      <c r="AF104" s="19"/>
      <c r="AG104" s="19" t="s">
        <v>47</v>
      </c>
      <c r="AH104" s="19"/>
      <c r="AI104" s="19"/>
      <c r="AJ104" s="10"/>
      <c r="AK104" t="s">
        <v>726</v>
      </c>
    </row>
    <row r="105" spans="1:46" customFormat="1" ht="38.25" x14ac:dyDescent="0.25">
      <c r="A105" s="151" t="s">
        <v>37</v>
      </c>
      <c r="B105" s="10" t="s">
        <v>38</v>
      </c>
      <c r="C105" s="9">
        <v>9</v>
      </c>
      <c r="D105" s="14" t="s">
        <v>188</v>
      </c>
      <c r="E105" s="12" t="s">
        <v>90</v>
      </c>
      <c r="F105" s="13">
        <v>5</v>
      </c>
      <c r="G105" s="13">
        <v>4</v>
      </c>
      <c r="H105" s="14" t="s">
        <v>94</v>
      </c>
      <c r="I105" s="15">
        <f>G105*Intern_censor_kursus</f>
        <v>1.3331999999999999</v>
      </c>
      <c r="J105" s="12"/>
      <c r="K105" s="12" t="s">
        <v>142</v>
      </c>
      <c r="L105" s="16">
        <v>1</v>
      </c>
      <c r="M105" s="12">
        <f t="shared" si="12"/>
        <v>0</v>
      </c>
      <c r="N105" s="16">
        <v>0</v>
      </c>
      <c r="O105" s="12">
        <f t="shared" si="13"/>
        <v>0</v>
      </c>
      <c r="P105" s="16">
        <v>0</v>
      </c>
      <c r="Q105" s="12">
        <f t="shared" si="14"/>
        <v>0</v>
      </c>
      <c r="R105" s="16">
        <v>0</v>
      </c>
      <c r="S105" s="12">
        <f t="shared" si="15"/>
        <v>0</v>
      </c>
      <c r="T105" s="16">
        <v>0</v>
      </c>
      <c r="U105" s="12">
        <f t="shared" si="16"/>
        <v>0</v>
      </c>
      <c r="V105" s="16">
        <v>0</v>
      </c>
      <c r="W105" s="12">
        <f t="shared" si="17"/>
        <v>0</v>
      </c>
      <c r="X105" s="12" t="s">
        <v>14</v>
      </c>
      <c r="Y105" s="12" t="s">
        <v>43</v>
      </c>
      <c r="Z105" s="20"/>
      <c r="AA105" s="20" t="s">
        <v>115</v>
      </c>
      <c r="AB105" s="20" t="s">
        <v>143</v>
      </c>
      <c r="AC105" s="18"/>
      <c r="AD105" s="19">
        <f t="shared" si="19"/>
        <v>0</v>
      </c>
      <c r="AE105" s="19"/>
      <c r="AF105" s="19"/>
      <c r="AG105" s="19" t="s">
        <v>47</v>
      </c>
      <c r="AH105" s="19"/>
      <c r="AI105" s="19"/>
      <c r="AJ105" s="10"/>
      <c r="AK105" t="s">
        <v>726</v>
      </c>
    </row>
    <row r="106" spans="1:46" ht="48" x14ac:dyDescent="0.2">
      <c r="A106" s="262" t="s">
        <v>37</v>
      </c>
      <c r="B106" s="276" t="s">
        <v>636</v>
      </c>
      <c r="C106" s="264">
        <v>6</v>
      </c>
      <c r="D106" s="265" t="s">
        <v>660</v>
      </c>
      <c r="E106" s="266" t="s">
        <v>90</v>
      </c>
      <c r="F106" s="263"/>
      <c r="G106" s="276"/>
      <c r="H106" s="265" t="s">
        <v>189</v>
      </c>
      <c r="I106" s="276">
        <v>25</v>
      </c>
      <c r="J106" s="266">
        <f>(M106+O106+Q106+S106+U106+W106)/AC106</f>
        <v>25</v>
      </c>
      <c r="K106" s="266"/>
      <c r="L106" s="270">
        <v>1</v>
      </c>
      <c r="M106" s="266">
        <f t="shared" si="12"/>
        <v>25</v>
      </c>
      <c r="N106" s="270">
        <v>0</v>
      </c>
      <c r="O106" s="266">
        <f t="shared" si="13"/>
        <v>0</v>
      </c>
      <c r="P106" s="270">
        <v>0</v>
      </c>
      <c r="Q106" s="266">
        <f t="shared" si="14"/>
        <v>0</v>
      </c>
      <c r="R106" s="270">
        <v>0</v>
      </c>
      <c r="S106" s="12">
        <f t="shared" si="15"/>
        <v>0</v>
      </c>
      <c r="T106" s="16">
        <v>0</v>
      </c>
      <c r="U106" s="12">
        <f t="shared" si="16"/>
        <v>0</v>
      </c>
      <c r="V106" s="270">
        <v>0</v>
      </c>
      <c r="W106" s="266">
        <f t="shared" si="17"/>
        <v>0</v>
      </c>
      <c r="X106" s="266" t="s">
        <v>14</v>
      </c>
      <c r="Y106" s="266" t="s">
        <v>43</v>
      </c>
      <c r="Z106" s="266"/>
      <c r="AA106" s="277" t="s">
        <v>151</v>
      </c>
      <c r="AB106" s="278" t="s">
        <v>152</v>
      </c>
      <c r="AC106" s="279">
        <v>1</v>
      </c>
      <c r="AD106" s="273">
        <f t="shared" si="19"/>
        <v>25</v>
      </c>
      <c r="AE106" s="280"/>
      <c r="AF106" s="280"/>
      <c r="AG106" s="280" t="s">
        <v>47</v>
      </c>
      <c r="AH106" s="280"/>
      <c r="AI106" s="280" t="s">
        <v>162</v>
      </c>
      <c r="AJ106" s="263"/>
      <c r="AK106" s="249" t="s">
        <v>679</v>
      </c>
      <c r="AS106" s="249"/>
      <c r="AT106" s="249"/>
    </row>
    <row r="107" spans="1:46" customFormat="1" ht="25.5" x14ac:dyDescent="0.25">
      <c r="A107" s="151" t="s">
        <v>37</v>
      </c>
      <c r="B107" s="10" t="s">
        <v>67</v>
      </c>
      <c r="C107" s="9">
        <v>7</v>
      </c>
      <c r="D107" s="11" t="s">
        <v>179</v>
      </c>
      <c r="E107" s="12" t="s">
        <v>90</v>
      </c>
      <c r="F107" s="13">
        <v>15</v>
      </c>
      <c r="G107" s="13">
        <v>3</v>
      </c>
      <c r="H107" s="14" t="s">
        <v>69</v>
      </c>
      <c r="I107" s="15">
        <v>45</v>
      </c>
      <c r="J107" s="12"/>
      <c r="K107" s="12"/>
      <c r="L107" s="16">
        <v>1</v>
      </c>
      <c r="M107" s="12">
        <f t="shared" si="12"/>
        <v>22.5</v>
      </c>
      <c r="N107" s="16">
        <v>0</v>
      </c>
      <c r="O107" s="12">
        <f t="shared" si="13"/>
        <v>0</v>
      </c>
      <c r="P107" s="16">
        <v>0</v>
      </c>
      <c r="Q107" s="12">
        <f t="shared" si="14"/>
        <v>0</v>
      </c>
      <c r="R107" s="16">
        <v>0</v>
      </c>
      <c r="S107" s="12">
        <f t="shared" si="15"/>
        <v>0</v>
      </c>
      <c r="T107" s="16">
        <v>0</v>
      </c>
      <c r="U107" s="12">
        <f t="shared" si="16"/>
        <v>0</v>
      </c>
      <c r="V107" s="16">
        <v>0</v>
      </c>
      <c r="W107" s="12">
        <f t="shared" si="17"/>
        <v>0</v>
      </c>
      <c r="X107" s="12" t="s">
        <v>14</v>
      </c>
      <c r="Y107" s="12" t="s">
        <v>43</v>
      </c>
      <c r="Z107" s="12"/>
      <c r="AA107" s="17" t="s">
        <v>131</v>
      </c>
      <c r="AB107" s="20" t="s">
        <v>191</v>
      </c>
      <c r="AC107" s="18">
        <v>0.5</v>
      </c>
      <c r="AD107" s="19">
        <f t="shared" si="19"/>
        <v>22.5</v>
      </c>
      <c r="AE107" s="19"/>
      <c r="AF107" s="19" t="s">
        <v>180</v>
      </c>
      <c r="AG107" s="19" t="s">
        <v>47</v>
      </c>
      <c r="AH107" s="19" t="s">
        <v>80</v>
      </c>
      <c r="AI107" s="19"/>
      <c r="AJ107" s="10"/>
      <c r="AK107">
        <v>11</v>
      </c>
    </row>
    <row r="108" spans="1:46" customFormat="1" ht="25.5" x14ac:dyDescent="0.25">
      <c r="A108" s="151" t="s">
        <v>37</v>
      </c>
      <c r="B108" s="10" t="s">
        <v>67</v>
      </c>
      <c r="C108" s="9">
        <v>9</v>
      </c>
      <c r="D108" s="14" t="s">
        <v>184</v>
      </c>
      <c r="E108" s="12" t="s">
        <v>90</v>
      </c>
      <c r="F108" s="13">
        <v>20</v>
      </c>
      <c r="G108" s="13">
        <v>1</v>
      </c>
      <c r="H108" s="14" t="s">
        <v>69</v>
      </c>
      <c r="I108" s="15">
        <f>G108*F108</f>
        <v>20</v>
      </c>
      <c r="J108" s="12"/>
      <c r="K108" s="12"/>
      <c r="L108" s="16">
        <v>1</v>
      </c>
      <c r="M108" s="12">
        <f t="shared" si="12"/>
        <v>20</v>
      </c>
      <c r="N108" s="16">
        <v>0</v>
      </c>
      <c r="O108" s="12">
        <f t="shared" si="13"/>
        <v>0</v>
      </c>
      <c r="P108" s="16">
        <v>0</v>
      </c>
      <c r="Q108" s="12">
        <f t="shared" si="14"/>
        <v>0</v>
      </c>
      <c r="R108" s="16">
        <v>0</v>
      </c>
      <c r="S108" s="12">
        <f t="shared" si="15"/>
        <v>0</v>
      </c>
      <c r="T108" s="16">
        <v>0</v>
      </c>
      <c r="U108" s="12">
        <f t="shared" si="16"/>
        <v>0</v>
      </c>
      <c r="V108" s="16">
        <v>0</v>
      </c>
      <c r="W108" s="12">
        <f t="shared" si="17"/>
        <v>0</v>
      </c>
      <c r="X108" s="12" t="s">
        <v>14</v>
      </c>
      <c r="Y108" s="12" t="s">
        <v>43</v>
      </c>
      <c r="Z108" s="12"/>
      <c r="AA108" s="17" t="s">
        <v>131</v>
      </c>
      <c r="AB108" s="20" t="s">
        <v>138</v>
      </c>
      <c r="AC108" s="18">
        <v>1</v>
      </c>
      <c r="AD108" s="19">
        <f t="shared" si="19"/>
        <v>20</v>
      </c>
      <c r="AE108" s="19" t="s">
        <v>192</v>
      </c>
      <c r="AF108" s="19"/>
      <c r="AG108" s="19" t="s">
        <v>47</v>
      </c>
      <c r="AH108" s="19"/>
      <c r="AI108" s="19"/>
      <c r="AJ108" s="10"/>
      <c r="AK108">
        <v>11</v>
      </c>
    </row>
    <row r="109" spans="1:46" customFormat="1" ht="25.5" x14ac:dyDescent="0.25">
      <c r="A109" s="151" t="s">
        <v>37</v>
      </c>
      <c r="B109" s="10" t="s">
        <v>67</v>
      </c>
      <c r="C109" s="9">
        <v>9</v>
      </c>
      <c r="D109" s="14" t="s">
        <v>184</v>
      </c>
      <c r="E109" s="12" t="s">
        <v>90</v>
      </c>
      <c r="F109" s="13">
        <v>20</v>
      </c>
      <c r="G109" s="13">
        <v>1</v>
      </c>
      <c r="H109" s="14" t="s">
        <v>69</v>
      </c>
      <c r="I109" s="15">
        <f>G109*F109</f>
        <v>20</v>
      </c>
      <c r="J109" s="12"/>
      <c r="K109" s="12"/>
      <c r="L109" s="16">
        <v>1</v>
      </c>
      <c r="M109" s="12">
        <f t="shared" si="12"/>
        <v>20</v>
      </c>
      <c r="N109" s="16">
        <v>0</v>
      </c>
      <c r="O109" s="12">
        <f t="shared" si="13"/>
        <v>0</v>
      </c>
      <c r="P109" s="16">
        <v>0</v>
      </c>
      <c r="Q109" s="12">
        <f t="shared" si="14"/>
        <v>0</v>
      </c>
      <c r="R109" s="16">
        <v>0</v>
      </c>
      <c r="S109" s="12">
        <f t="shared" si="15"/>
        <v>0</v>
      </c>
      <c r="T109" s="16">
        <v>0</v>
      </c>
      <c r="U109" s="12">
        <f t="shared" si="16"/>
        <v>0</v>
      </c>
      <c r="V109" s="16">
        <v>0</v>
      </c>
      <c r="W109" s="12">
        <f t="shared" si="17"/>
        <v>0</v>
      </c>
      <c r="X109" s="12" t="s">
        <v>14</v>
      </c>
      <c r="Y109" s="12" t="s">
        <v>43</v>
      </c>
      <c r="Z109" s="12"/>
      <c r="AA109" s="17" t="s">
        <v>45</v>
      </c>
      <c r="AB109" s="20" t="s">
        <v>46</v>
      </c>
      <c r="AC109" s="18">
        <v>1</v>
      </c>
      <c r="AD109" s="19">
        <f t="shared" si="19"/>
        <v>20</v>
      </c>
      <c r="AE109" s="19" t="s">
        <v>193</v>
      </c>
      <c r="AF109" s="19"/>
      <c r="AG109" s="19" t="s">
        <v>47</v>
      </c>
      <c r="AH109" s="19"/>
      <c r="AI109" s="19"/>
      <c r="AJ109" s="10"/>
      <c r="AK109">
        <v>11</v>
      </c>
    </row>
    <row r="110" spans="1:46" ht="48" x14ac:dyDescent="0.2">
      <c r="A110" s="262" t="s">
        <v>37</v>
      </c>
      <c r="B110" s="263" t="s">
        <v>67</v>
      </c>
      <c r="C110" s="264">
        <v>9</v>
      </c>
      <c r="D110" s="268" t="s">
        <v>194</v>
      </c>
      <c r="E110" s="266" t="s">
        <v>90</v>
      </c>
      <c r="F110" s="267">
        <v>30</v>
      </c>
      <c r="G110" s="267">
        <v>1</v>
      </c>
      <c r="H110" s="268" t="s">
        <v>69</v>
      </c>
      <c r="I110" s="269">
        <v>30</v>
      </c>
      <c r="J110" s="266"/>
      <c r="K110" s="266"/>
      <c r="L110" s="270">
        <v>1</v>
      </c>
      <c r="M110" s="266">
        <f t="shared" si="12"/>
        <v>19.950000000000003</v>
      </c>
      <c r="N110" s="270">
        <v>0</v>
      </c>
      <c r="O110" s="266">
        <f t="shared" si="13"/>
        <v>0</v>
      </c>
      <c r="P110" s="270">
        <v>0</v>
      </c>
      <c r="Q110" s="266">
        <f t="shared" si="14"/>
        <v>0</v>
      </c>
      <c r="R110" s="270">
        <v>0</v>
      </c>
      <c r="S110" s="12">
        <f t="shared" si="15"/>
        <v>0</v>
      </c>
      <c r="T110" s="16">
        <v>0</v>
      </c>
      <c r="U110" s="12">
        <f t="shared" si="16"/>
        <v>0</v>
      </c>
      <c r="V110" s="270">
        <v>0</v>
      </c>
      <c r="W110" s="266">
        <f t="shared" si="17"/>
        <v>0</v>
      </c>
      <c r="X110" s="266" t="s">
        <v>14</v>
      </c>
      <c r="Y110" s="266" t="s">
        <v>43</v>
      </c>
      <c r="Z110" s="266"/>
      <c r="AA110" s="271" t="s">
        <v>195</v>
      </c>
      <c r="AB110" s="275" t="s">
        <v>460</v>
      </c>
      <c r="AC110" s="272">
        <v>0.66500000000000004</v>
      </c>
      <c r="AD110" s="273">
        <f t="shared" si="19"/>
        <v>19.950000000000003</v>
      </c>
      <c r="AE110" s="273" t="s">
        <v>196</v>
      </c>
      <c r="AF110" s="273" t="s">
        <v>197</v>
      </c>
      <c r="AG110" s="273" t="s">
        <v>47</v>
      </c>
      <c r="AH110" s="273"/>
      <c r="AI110" s="273" t="s">
        <v>682</v>
      </c>
      <c r="AJ110" s="263"/>
      <c r="AK110" s="281" t="s">
        <v>679</v>
      </c>
      <c r="AS110" s="249"/>
      <c r="AT110" s="249"/>
    </row>
    <row r="111" spans="1:46" customFormat="1" ht="165.75" x14ac:dyDescent="0.25">
      <c r="A111" s="151" t="s">
        <v>37</v>
      </c>
      <c r="B111" s="10" t="s">
        <v>67</v>
      </c>
      <c r="C111" s="9">
        <v>9</v>
      </c>
      <c r="D111" s="14" t="s">
        <v>144</v>
      </c>
      <c r="E111" s="12" t="s">
        <v>40</v>
      </c>
      <c r="F111" s="13">
        <v>30</v>
      </c>
      <c r="G111" s="13">
        <v>4</v>
      </c>
      <c r="H111" s="14" t="s">
        <v>69</v>
      </c>
      <c r="I111" s="15">
        <v>80</v>
      </c>
      <c r="J111" s="12"/>
      <c r="K111" s="12"/>
      <c r="L111" s="16">
        <v>1</v>
      </c>
      <c r="M111" s="12">
        <f t="shared" si="12"/>
        <v>40</v>
      </c>
      <c r="N111" s="16">
        <v>0</v>
      </c>
      <c r="O111" s="12">
        <f t="shared" si="13"/>
        <v>0</v>
      </c>
      <c r="P111" s="16">
        <v>0</v>
      </c>
      <c r="Q111" s="12">
        <f t="shared" si="14"/>
        <v>0</v>
      </c>
      <c r="R111" s="16">
        <v>0</v>
      </c>
      <c r="S111" s="12">
        <f t="shared" si="15"/>
        <v>0</v>
      </c>
      <c r="T111" s="16">
        <v>0</v>
      </c>
      <c r="U111" s="12">
        <f t="shared" si="16"/>
        <v>0</v>
      </c>
      <c r="V111" s="16">
        <v>0</v>
      </c>
      <c r="W111" s="12">
        <f t="shared" si="17"/>
        <v>0</v>
      </c>
      <c r="X111" s="12" t="s">
        <v>14</v>
      </c>
      <c r="Y111" s="12" t="s">
        <v>43</v>
      </c>
      <c r="Z111" s="12" t="s">
        <v>145</v>
      </c>
      <c r="AA111" s="17" t="s">
        <v>115</v>
      </c>
      <c r="AB111" s="20" t="s">
        <v>198</v>
      </c>
      <c r="AC111" s="18">
        <v>0.5</v>
      </c>
      <c r="AD111" s="19">
        <f t="shared" si="19"/>
        <v>40</v>
      </c>
      <c r="AE111" s="19" t="s">
        <v>760</v>
      </c>
      <c r="AF111" s="19"/>
      <c r="AG111" s="19" t="s">
        <v>47</v>
      </c>
      <c r="AH111" s="19"/>
      <c r="AI111" s="19"/>
      <c r="AJ111" s="10"/>
      <c r="AK111">
        <v>11</v>
      </c>
    </row>
    <row r="112" spans="1:46" ht="48" x14ac:dyDescent="0.2">
      <c r="A112" s="262" t="s">
        <v>37</v>
      </c>
      <c r="B112" s="263" t="s">
        <v>67</v>
      </c>
      <c r="C112" s="264">
        <v>9</v>
      </c>
      <c r="D112" s="268" t="s">
        <v>194</v>
      </c>
      <c r="E112" s="266" t="s">
        <v>90</v>
      </c>
      <c r="F112" s="267">
        <v>30</v>
      </c>
      <c r="G112" s="267">
        <v>1</v>
      </c>
      <c r="H112" s="268" t="s">
        <v>69</v>
      </c>
      <c r="I112" s="269">
        <v>30</v>
      </c>
      <c r="J112" s="266"/>
      <c r="K112" s="266"/>
      <c r="L112" s="270">
        <v>1</v>
      </c>
      <c r="M112" s="266">
        <f t="shared" si="12"/>
        <v>9.9600000000000009</v>
      </c>
      <c r="N112" s="270">
        <v>0</v>
      </c>
      <c r="O112" s="266">
        <f t="shared" si="13"/>
        <v>0</v>
      </c>
      <c r="P112" s="270">
        <v>0</v>
      </c>
      <c r="Q112" s="266">
        <f t="shared" si="14"/>
        <v>0</v>
      </c>
      <c r="R112" s="270">
        <v>0</v>
      </c>
      <c r="S112" s="12">
        <f t="shared" si="15"/>
        <v>0</v>
      </c>
      <c r="T112" s="16">
        <v>0</v>
      </c>
      <c r="U112" s="12">
        <f t="shared" si="16"/>
        <v>0</v>
      </c>
      <c r="V112" s="270">
        <v>0</v>
      </c>
      <c r="W112" s="266">
        <f t="shared" si="17"/>
        <v>0</v>
      </c>
      <c r="X112" s="266" t="s">
        <v>14</v>
      </c>
      <c r="Y112" s="266" t="s">
        <v>43</v>
      </c>
      <c r="Z112" s="266"/>
      <c r="AA112" s="271" t="s">
        <v>131</v>
      </c>
      <c r="AB112" s="275" t="s">
        <v>138</v>
      </c>
      <c r="AC112" s="272">
        <v>0.33200000000000002</v>
      </c>
      <c r="AD112" s="273">
        <f t="shared" si="19"/>
        <v>9.9600000000000009</v>
      </c>
      <c r="AE112" s="273" t="s">
        <v>196</v>
      </c>
      <c r="AF112" s="273" t="s">
        <v>197</v>
      </c>
      <c r="AG112" s="273" t="s">
        <v>47</v>
      </c>
      <c r="AH112" s="273"/>
      <c r="AI112" s="273" t="s">
        <v>682</v>
      </c>
      <c r="AJ112" s="263"/>
      <c r="AK112" s="281" t="s">
        <v>679</v>
      </c>
      <c r="AS112" s="249"/>
      <c r="AT112" s="249"/>
    </row>
    <row r="113" spans="1:46" ht="36" x14ac:dyDescent="0.2">
      <c r="A113" s="262" t="s">
        <v>37</v>
      </c>
      <c r="B113" s="263" t="s">
        <v>67</v>
      </c>
      <c r="C113" s="264">
        <v>9</v>
      </c>
      <c r="D113" s="268" t="s">
        <v>436</v>
      </c>
      <c r="E113" s="266" t="s">
        <v>40</v>
      </c>
      <c r="F113" s="267">
        <v>30</v>
      </c>
      <c r="G113" s="267">
        <v>1</v>
      </c>
      <c r="H113" s="268" t="s">
        <v>69</v>
      </c>
      <c r="I113" s="269">
        <v>30</v>
      </c>
      <c r="J113" s="266"/>
      <c r="K113" s="266"/>
      <c r="L113" s="270">
        <v>1</v>
      </c>
      <c r="M113" s="266">
        <f t="shared" si="12"/>
        <v>30</v>
      </c>
      <c r="N113" s="270">
        <v>0</v>
      </c>
      <c r="O113" s="266">
        <f t="shared" si="13"/>
        <v>0</v>
      </c>
      <c r="P113" s="270">
        <v>0</v>
      </c>
      <c r="Q113" s="266">
        <f t="shared" si="14"/>
        <v>0</v>
      </c>
      <c r="R113" s="270">
        <v>0</v>
      </c>
      <c r="S113" s="12">
        <f t="shared" si="15"/>
        <v>0</v>
      </c>
      <c r="T113" s="16">
        <v>0</v>
      </c>
      <c r="U113" s="12">
        <f t="shared" si="16"/>
        <v>0</v>
      </c>
      <c r="V113" s="270">
        <v>0</v>
      </c>
      <c r="W113" s="266">
        <f t="shared" si="17"/>
        <v>0</v>
      </c>
      <c r="X113" s="266" t="s">
        <v>14</v>
      </c>
      <c r="Y113" s="266" t="s">
        <v>43</v>
      </c>
      <c r="Z113" s="266"/>
      <c r="AA113" s="271" t="s">
        <v>151</v>
      </c>
      <c r="AB113" s="275" t="s">
        <v>200</v>
      </c>
      <c r="AC113" s="282">
        <v>1</v>
      </c>
      <c r="AD113" s="273">
        <f t="shared" si="19"/>
        <v>30</v>
      </c>
      <c r="AE113" s="273" t="s">
        <v>201</v>
      </c>
      <c r="AF113" s="273"/>
      <c r="AG113" s="273" t="s">
        <v>47</v>
      </c>
      <c r="AH113" s="273"/>
      <c r="AI113" s="273" t="s">
        <v>764</v>
      </c>
      <c r="AJ113" s="263"/>
      <c r="AS113" s="249"/>
      <c r="AT113" s="249"/>
    </row>
    <row r="114" spans="1:46" ht="36" x14ac:dyDescent="0.2">
      <c r="A114" s="262" t="s">
        <v>37</v>
      </c>
      <c r="B114" s="263" t="s">
        <v>67</v>
      </c>
      <c r="C114" s="264">
        <v>9</v>
      </c>
      <c r="D114" s="268" t="s">
        <v>199</v>
      </c>
      <c r="E114" s="266" t="s">
        <v>40</v>
      </c>
      <c r="F114" s="267">
        <v>30</v>
      </c>
      <c r="G114" s="267">
        <v>1</v>
      </c>
      <c r="H114" s="268" t="s">
        <v>74</v>
      </c>
      <c r="I114" s="269">
        <v>8</v>
      </c>
      <c r="J114" s="266"/>
      <c r="K114" s="266"/>
      <c r="L114" s="270">
        <v>1</v>
      </c>
      <c r="M114" s="266">
        <f t="shared" si="12"/>
        <v>8</v>
      </c>
      <c r="N114" s="270">
        <v>0</v>
      </c>
      <c r="O114" s="266">
        <f t="shared" si="13"/>
        <v>0</v>
      </c>
      <c r="P114" s="270">
        <v>0</v>
      </c>
      <c r="Q114" s="266">
        <f t="shared" si="14"/>
        <v>0</v>
      </c>
      <c r="R114" s="270">
        <v>0</v>
      </c>
      <c r="S114" s="12">
        <f t="shared" si="15"/>
        <v>0</v>
      </c>
      <c r="T114" s="16">
        <v>0</v>
      </c>
      <c r="U114" s="12">
        <f t="shared" si="16"/>
        <v>0</v>
      </c>
      <c r="V114" s="270">
        <v>0</v>
      </c>
      <c r="W114" s="266">
        <f t="shared" si="17"/>
        <v>0</v>
      </c>
      <c r="X114" s="266" t="s">
        <v>14</v>
      </c>
      <c r="Y114" s="266" t="s">
        <v>43</v>
      </c>
      <c r="Z114" s="266"/>
      <c r="AA114" s="271" t="s">
        <v>151</v>
      </c>
      <c r="AB114" s="275" t="s">
        <v>202</v>
      </c>
      <c r="AC114" s="282">
        <v>1</v>
      </c>
      <c r="AD114" s="273">
        <f t="shared" si="19"/>
        <v>8</v>
      </c>
      <c r="AE114" s="273" t="s">
        <v>201</v>
      </c>
      <c r="AF114" s="273"/>
      <c r="AG114" s="273" t="s">
        <v>47</v>
      </c>
      <c r="AH114" s="273"/>
      <c r="AI114" s="273" t="s">
        <v>764</v>
      </c>
      <c r="AJ114" s="263"/>
      <c r="AS114" s="249"/>
      <c r="AT114" s="249"/>
    </row>
    <row r="115" spans="1:46" customFormat="1" ht="51" x14ac:dyDescent="0.25">
      <c r="A115" s="151" t="s">
        <v>37</v>
      </c>
      <c r="B115" s="10" t="s">
        <v>38</v>
      </c>
      <c r="C115" s="9">
        <v>1</v>
      </c>
      <c r="D115" s="14" t="s">
        <v>203</v>
      </c>
      <c r="E115" s="12" t="s">
        <v>40</v>
      </c>
      <c r="F115" s="13">
        <v>1</v>
      </c>
      <c r="G115" s="13">
        <v>62</v>
      </c>
      <c r="H115" s="14" t="s">
        <v>41</v>
      </c>
      <c r="I115" s="33">
        <v>50</v>
      </c>
      <c r="J115" s="12" t="s">
        <v>204</v>
      </c>
      <c r="K115" s="12" t="s">
        <v>205</v>
      </c>
      <c r="L115" s="16">
        <v>1</v>
      </c>
      <c r="M115" s="12">
        <f t="shared" si="12"/>
        <v>50</v>
      </c>
      <c r="N115" s="16">
        <v>0</v>
      </c>
      <c r="O115" s="12">
        <f t="shared" si="13"/>
        <v>0</v>
      </c>
      <c r="P115" s="16">
        <v>0</v>
      </c>
      <c r="Q115" s="12">
        <f t="shared" si="14"/>
        <v>0</v>
      </c>
      <c r="R115" s="16">
        <v>0</v>
      </c>
      <c r="S115" s="12">
        <f t="shared" si="15"/>
        <v>0</v>
      </c>
      <c r="T115" s="16">
        <v>0</v>
      </c>
      <c r="U115" s="12">
        <f t="shared" si="16"/>
        <v>0</v>
      </c>
      <c r="V115" s="16">
        <v>0</v>
      </c>
      <c r="W115" s="12">
        <f t="shared" si="17"/>
        <v>0</v>
      </c>
      <c r="X115" s="12" t="s">
        <v>14</v>
      </c>
      <c r="Y115" s="12" t="s">
        <v>43</v>
      </c>
      <c r="Z115" s="12" t="s">
        <v>206</v>
      </c>
      <c r="AA115" s="21" t="s">
        <v>57</v>
      </c>
      <c r="AB115" s="20" t="s">
        <v>85</v>
      </c>
      <c r="AC115" s="18">
        <v>1</v>
      </c>
      <c r="AD115" s="19">
        <f t="shared" si="19"/>
        <v>50</v>
      </c>
      <c r="AE115" s="19"/>
      <c r="AF115" s="19"/>
      <c r="AG115" s="19" t="s">
        <v>207</v>
      </c>
      <c r="AH115" s="19" t="s">
        <v>657</v>
      </c>
      <c r="AI115" s="19"/>
      <c r="AJ115" s="10"/>
      <c r="AK115">
        <v>9</v>
      </c>
    </row>
    <row r="116" spans="1:46" customFormat="1" ht="51" x14ac:dyDescent="0.25">
      <c r="A116" s="151" t="s">
        <v>37</v>
      </c>
      <c r="B116" s="10" t="s">
        <v>38</v>
      </c>
      <c r="C116" s="9">
        <v>1</v>
      </c>
      <c r="D116" s="14" t="s">
        <v>203</v>
      </c>
      <c r="E116" s="12" t="s">
        <v>40</v>
      </c>
      <c r="F116" s="13">
        <v>1</v>
      </c>
      <c r="G116" s="13">
        <v>62</v>
      </c>
      <c r="H116" s="14" t="s">
        <v>48</v>
      </c>
      <c r="I116" s="15">
        <f>G116*Kursus_eksaminator</f>
        <v>20.6646</v>
      </c>
      <c r="J116" s="12" t="s">
        <v>204</v>
      </c>
      <c r="K116" s="12" t="s">
        <v>205</v>
      </c>
      <c r="L116" s="16">
        <v>1</v>
      </c>
      <c r="M116" s="12">
        <f t="shared" si="12"/>
        <v>20.6646</v>
      </c>
      <c r="N116" s="16">
        <v>0</v>
      </c>
      <c r="O116" s="12">
        <f t="shared" si="13"/>
        <v>0</v>
      </c>
      <c r="P116" s="16">
        <v>0</v>
      </c>
      <c r="Q116" s="12">
        <f t="shared" si="14"/>
        <v>0</v>
      </c>
      <c r="R116" s="16">
        <v>0</v>
      </c>
      <c r="S116" s="12">
        <f t="shared" si="15"/>
        <v>0</v>
      </c>
      <c r="T116" s="16">
        <v>0</v>
      </c>
      <c r="U116" s="12">
        <f t="shared" si="16"/>
        <v>0</v>
      </c>
      <c r="V116" s="16">
        <v>0</v>
      </c>
      <c r="W116" s="12">
        <f t="shared" si="17"/>
        <v>0</v>
      </c>
      <c r="X116" s="12" t="s">
        <v>14</v>
      </c>
      <c r="Y116" s="12" t="s">
        <v>43</v>
      </c>
      <c r="Z116" s="12" t="s">
        <v>206</v>
      </c>
      <c r="AA116" s="21" t="s">
        <v>57</v>
      </c>
      <c r="AB116" s="20" t="s">
        <v>85</v>
      </c>
      <c r="AC116" s="18">
        <v>1</v>
      </c>
      <c r="AD116" s="19">
        <f t="shared" si="19"/>
        <v>20.6646</v>
      </c>
      <c r="AE116" s="19"/>
      <c r="AF116" s="19"/>
      <c r="AG116" s="19" t="s">
        <v>207</v>
      </c>
      <c r="AH116" s="19" t="s">
        <v>657</v>
      </c>
      <c r="AI116" s="19"/>
      <c r="AJ116" s="10"/>
      <c r="AK116">
        <v>9</v>
      </c>
    </row>
    <row r="117" spans="1:46" customFormat="1" ht="38.25" x14ac:dyDescent="0.25">
      <c r="A117" s="151" t="s">
        <v>37</v>
      </c>
      <c r="B117" s="10" t="s">
        <v>67</v>
      </c>
      <c r="C117" s="9">
        <v>1</v>
      </c>
      <c r="D117" s="11" t="s">
        <v>208</v>
      </c>
      <c r="E117" s="12" t="s">
        <v>40</v>
      </c>
      <c r="F117" s="13">
        <v>10</v>
      </c>
      <c r="G117" s="13">
        <v>52</v>
      </c>
      <c r="H117" s="14" t="s">
        <v>69</v>
      </c>
      <c r="I117" s="15">
        <v>520</v>
      </c>
      <c r="J117" s="12"/>
      <c r="K117" s="12" t="s">
        <v>208</v>
      </c>
      <c r="L117" s="16">
        <v>1</v>
      </c>
      <c r="M117" s="12">
        <f t="shared" si="12"/>
        <v>130</v>
      </c>
      <c r="N117" s="16">
        <v>0</v>
      </c>
      <c r="O117" s="12">
        <f t="shared" si="13"/>
        <v>0</v>
      </c>
      <c r="P117" s="16">
        <v>0</v>
      </c>
      <c r="Q117" s="12">
        <f t="shared" si="14"/>
        <v>0</v>
      </c>
      <c r="R117" s="16">
        <v>0</v>
      </c>
      <c r="S117" s="12">
        <f t="shared" si="15"/>
        <v>0</v>
      </c>
      <c r="T117" s="16">
        <v>0</v>
      </c>
      <c r="U117" s="12">
        <f t="shared" si="16"/>
        <v>0</v>
      </c>
      <c r="V117" s="16">
        <v>0</v>
      </c>
      <c r="W117" s="12">
        <f t="shared" si="17"/>
        <v>0</v>
      </c>
      <c r="X117" s="12" t="s">
        <v>14</v>
      </c>
      <c r="Y117" s="12" t="s">
        <v>43</v>
      </c>
      <c r="Z117" s="12" t="s">
        <v>209</v>
      </c>
      <c r="AA117" s="17" t="s">
        <v>131</v>
      </c>
      <c r="AB117" s="20" t="s">
        <v>140</v>
      </c>
      <c r="AC117" s="18">
        <v>0.25</v>
      </c>
      <c r="AD117" s="19">
        <f t="shared" si="19"/>
        <v>130</v>
      </c>
      <c r="AE117" s="19" t="s">
        <v>210</v>
      </c>
      <c r="AF117" s="19"/>
      <c r="AG117" s="19" t="s">
        <v>207</v>
      </c>
      <c r="AH117" s="19"/>
      <c r="AI117" s="19"/>
      <c r="AJ117" s="12"/>
      <c r="AK117">
        <v>10</v>
      </c>
    </row>
    <row r="118" spans="1:46" customFormat="1" ht="25.5" x14ac:dyDescent="0.25">
      <c r="A118" s="151" t="s">
        <v>37</v>
      </c>
      <c r="B118" s="10" t="s">
        <v>67</v>
      </c>
      <c r="C118" s="9">
        <v>1</v>
      </c>
      <c r="D118" s="11" t="s">
        <v>208</v>
      </c>
      <c r="E118" s="12" t="s">
        <v>40</v>
      </c>
      <c r="F118" s="13">
        <v>10</v>
      </c>
      <c r="G118" s="13">
        <v>52</v>
      </c>
      <c r="H118" s="14" t="s">
        <v>69</v>
      </c>
      <c r="I118" s="15">
        <v>520</v>
      </c>
      <c r="J118" s="12"/>
      <c r="K118" s="12" t="s">
        <v>208</v>
      </c>
      <c r="L118" s="16">
        <v>1</v>
      </c>
      <c r="M118" s="12">
        <f t="shared" si="12"/>
        <v>65</v>
      </c>
      <c r="N118" s="16">
        <v>0</v>
      </c>
      <c r="O118" s="12">
        <f t="shared" si="13"/>
        <v>0</v>
      </c>
      <c r="P118" s="16">
        <v>0</v>
      </c>
      <c r="Q118" s="12">
        <f t="shared" si="14"/>
        <v>0</v>
      </c>
      <c r="R118" s="16">
        <v>0</v>
      </c>
      <c r="S118" s="12">
        <f t="shared" si="15"/>
        <v>0</v>
      </c>
      <c r="T118" s="16">
        <v>0</v>
      </c>
      <c r="U118" s="12">
        <f t="shared" si="16"/>
        <v>0</v>
      </c>
      <c r="V118" s="16">
        <v>0</v>
      </c>
      <c r="W118" s="12">
        <f t="shared" si="17"/>
        <v>0</v>
      </c>
      <c r="X118" s="12" t="s">
        <v>14</v>
      </c>
      <c r="Y118" s="12" t="s">
        <v>43</v>
      </c>
      <c r="Z118" s="12" t="s">
        <v>209</v>
      </c>
      <c r="AA118" s="17" t="s">
        <v>151</v>
      </c>
      <c r="AB118" s="20" t="s">
        <v>211</v>
      </c>
      <c r="AC118" s="18">
        <v>0.125</v>
      </c>
      <c r="AD118" s="19">
        <f t="shared" si="19"/>
        <v>65</v>
      </c>
      <c r="AE118" s="19" t="s">
        <v>212</v>
      </c>
      <c r="AF118" s="19"/>
      <c r="AG118" s="19" t="s">
        <v>207</v>
      </c>
      <c r="AH118" s="19"/>
      <c r="AI118" s="19"/>
      <c r="AJ118" s="12"/>
      <c r="AK118">
        <v>10</v>
      </c>
    </row>
    <row r="119" spans="1:46" customFormat="1" ht="38.25" x14ac:dyDescent="0.25">
      <c r="A119" s="151" t="s">
        <v>37</v>
      </c>
      <c r="B119" s="10" t="s">
        <v>67</v>
      </c>
      <c r="C119" s="9">
        <v>1</v>
      </c>
      <c r="D119" s="11" t="s">
        <v>208</v>
      </c>
      <c r="E119" s="12" t="s">
        <v>40</v>
      </c>
      <c r="F119" s="13">
        <v>10</v>
      </c>
      <c r="G119" s="13">
        <v>52</v>
      </c>
      <c r="H119" s="14" t="s">
        <v>69</v>
      </c>
      <c r="I119" s="15">
        <v>520</v>
      </c>
      <c r="J119" s="12"/>
      <c r="K119" s="12" t="s">
        <v>208</v>
      </c>
      <c r="L119" s="16">
        <v>1</v>
      </c>
      <c r="M119" s="12">
        <f t="shared" si="12"/>
        <v>130</v>
      </c>
      <c r="N119" s="16">
        <v>0</v>
      </c>
      <c r="O119" s="12">
        <f t="shared" si="13"/>
        <v>0</v>
      </c>
      <c r="P119" s="16">
        <v>0</v>
      </c>
      <c r="Q119" s="12">
        <f t="shared" si="14"/>
        <v>0</v>
      </c>
      <c r="R119" s="16">
        <v>0</v>
      </c>
      <c r="S119" s="12">
        <f t="shared" si="15"/>
        <v>0</v>
      </c>
      <c r="T119" s="16">
        <v>0</v>
      </c>
      <c r="U119" s="12">
        <f t="shared" si="16"/>
        <v>0</v>
      </c>
      <c r="V119" s="16">
        <v>0</v>
      </c>
      <c r="W119" s="12">
        <f t="shared" si="17"/>
        <v>0</v>
      </c>
      <c r="X119" s="12" t="s">
        <v>14</v>
      </c>
      <c r="Y119" s="12" t="s">
        <v>43</v>
      </c>
      <c r="Z119" s="12" t="s">
        <v>209</v>
      </c>
      <c r="AA119" s="17" t="s">
        <v>151</v>
      </c>
      <c r="AB119" s="20" t="s">
        <v>213</v>
      </c>
      <c r="AC119" s="18">
        <v>0.25</v>
      </c>
      <c r="AD119" s="19">
        <f t="shared" si="19"/>
        <v>130</v>
      </c>
      <c r="AE119" s="19" t="s">
        <v>214</v>
      </c>
      <c r="AF119" s="19"/>
      <c r="AG119" s="19" t="s">
        <v>207</v>
      </c>
      <c r="AH119" s="19"/>
      <c r="AI119" s="19"/>
      <c r="AJ119" s="12"/>
      <c r="AK119">
        <v>10</v>
      </c>
    </row>
    <row r="120" spans="1:46" customFormat="1" ht="25.5" x14ac:dyDescent="0.25">
      <c r="A120" s="151" t="s">
        <v>37</v>
      </c>
      <c r="B120" s="10" t="s">
        <v>67</v>
      </c>
      <c r="C120" s="9">
        <v>1</v>
      </c>
      <c r="D120" s="11" t="s">
        <v>208</v>
      </c>
      <c r="E120" s="12" t="s">
        <v>40</v>
      </c>
      <c r="F120" s="13">
        <v>10</v>
      </c>
      <c r="G120" s="13">
        <v>52</v>
      </c>
      <c r="H120" s="14" t="s">
        <v>74</v>
      </c>
      <c r="I120" s="15">
        <v>104</v>
      </c>
      <c r="J120" s="12"/>
      <c r="K120" s="12"/>
      <c r="L120" s="16">
        <v>1</v>
      </c>
      <c r="M120" s="12">
        <f t="shared" si="12"/>
        <v>13</v>
      </c>
      <c r="N120" s="16">
        <v>0</v>
      </c>
      <c r="O120" s="12">
        <f t="shared" si="13"/>
        <v>0</v>
      </c>
      <c r="P120" s="16">
        <v>0</v>
      </c>
      <c r="Q120" s="12">
        <f t="shared" si="14"/>
        <v>0</v>
      </c>
      <c r="R120" s="16">
        <v>0</v>
      </c>
      <c r="S120" s="12">
        <f t="shared" si="15"/>
        <v>0</v>
      </c>
      <c r="T120" s="16">
        <v>0</v>
      </c>
      <c r="U120" s="12">
        <f t="shared" si="16"/>
        <v>0</v>
      </c>
      <c r="V120" s="16">
        <v>0</v>
      </c>
      <c r="W120" s="12">
        <f t="shared" si="17"/>
        <v>0</v>
      </c>
      <c r="X120" s="12" t="s">
        <v>14</v>
      </c>
      <c r="Y120" s="12" t="s">
        <v>43</v>
      </c>
      <c r="Z120" s="12" t="s">
        <v>209</v>
      </c>
      <c r="AA120" s="17" t="s">
        <v>57</v>
      </c>
      <c r="AB120" s="20" t="s">
        <v>215</v>
      </c>
      <c r="AC120" s="18">
        <v>0.125</v>
      </c>
      <c r="AD120" s="19">
        <f t="shared" si="19"/>
        <v>13</v>
      </c>
      <c r="AE120" s="19" t="s">
        <v>216</v>
      </c>
      <c r="AF120" s="19"/>
      <c r="AG120" s="19" t="s">
        <v>207</v>
      </c>
      <c r="AH120" s="19" t="s">
        <v>657</v>
      </c>
      <c r="AI120" s="19"/>
      <c r="AJ120" s="12"/>
      <c r="AK120">
        <v>11</v>
      </c>
    </row>
    <row r="121" spans="1:46" customFormat="1" ht="25.5" x14ac:dyDescent="0.25">
      <c r="A121" s="151" t="s">
        <v>37</v>
      </c>
      <c r="B121" s="10" t="s">
        <v>67</v>
      </c>
      <c r="C121" s="9">
        <v>1</v>
      </c>
      <c r="D121" s="11" t="s">
        <v>208</v>
      </c>
      <c r="E121" s="12" t="s">
        <v>40</v>
      </c>
      <c r="F121" s="13">
        <v>10</v>
      </c>
      <c r="G121" s="13">
        <v>52</v>
      </c>
      <c r="H121" s="14" t="s">
        <v>74</v>
      </c>
      <c r="I121" s="15">
        <v>104</v>
      </c>
      <c r="J121" s="12"/>
      <c r="K121" s="12"/>
      <c r="L121" s="16">
        <v>1</v>
      </c>
      <c r="M121" s="12">
        <f t="shared" si="12"/>
        <v>13</v>
      </c>
      <c r="N121" s="16">
        <v>0</v>
      </c>
      <c r="O121" s="12">
        <f t="shared" si="13"/>
        <v>0</v>
      </c>
      <c r="P121" s="16">
        <v>0</v>
      </c>
      <c r="Q121" s="12">
        <f t="shared" si="14"/>
        <v>0</v>
      </c>
      <c r="R121" s="16">
        <v>0</v>
      </c>
      <c r="S121" s="12">
        <f t="shared" si="15"/>
        <v>0</v>
      </c>
      <c r="T121" s="16">
        <v>0</v>
      </c>
      <c r="U121" s="12">
        <f t="shared" si="16"/>
        <v>0</v>
      </c>
      <c r="V121" s="16">
        <v>0</v>
      </c>
      <c r="W121" s="12">
        <f t="shared" si="17"/>
        <v>0</v>
      </c>
      <c r="X121" s="12" t="s">
        <v>14</v>
      </c>
      <c r="Y121" s="12" t="s">
        <v>43</v>
      </c>
      <c r="Z121" s="12" t="s">
        <v>209</v>
      </c>
      <c r="AA121" s="17" t="s">
        <v>63</v>
      </c>
      <c r="AB121" s="20" t="s">
        <v>217</v>
      </c>
      <c r="AC121" s="18">
        <v>0.125</v>
      </c>
      <c r="AD121" s="19">
        <f t="shared" si="19"/>
        <v>13</v>
      </c>
      <c r="AE121" s="19" t="s">
        <v>218</v>
      </c>
      <c r="AF121" s="19"/>
      <c r="AG121" s="19" t="s">
        <v>207</v>
      </c>
      <c r="AH121" s="19" t="s">
        <v>657</v>
      </c>
      <c r="AI121" s="19"/>
      <c r="AJ121" s="12"/>
      <c r="AK121">
        <v>11</v>
      </c>
    </row>
    <row r="122" spans="1:46" customFormat="1" ht="25.5" x14ac:dyDescent="0.25">
      <c r="A122" s="151" t="s">
        <v>37</v>
      </c>
      <c r="B122" s="10" t="s">
        <v>67</v>
      </c>
      <c r="C122" s="9">
        <v>1</v>
      </c>
      <c r="D122" s="11" t="s">
        <v>208</v>
      </c>
      <c r="E122" s="12" t="s">
        <v>40</v>
      </c>
      <c r="F122" s="13">
        <v>10</v>
      </c>
      <c r="G122" s="13">
        <v>52</v>
      </c>
      <c r="H122" s="14" t="s">
        <v>74</v>
      </c>
      <c r="I122" s="15">
        <v>104</v>
      </c>
      <c r="J122" s="12"/>
      <c r="K122" s="12"/>
      <c r="L122" s="16">
        <v>1</v>
      </c>
      <c r="M122" s="12">
        <f t="shared" si="12"/>
        <v>13</v>
      </c>
      <c r="N122" s="16">
        <v>0</v>
      </c>
      <c r="O122" s="12">
        <f t="shared" si="13"/>
        <v>0</v>
      </c>
      <c r="P122" s="16">
        <v>0</v>
      </c>
      <c r="Q122" s="12">
        <f t="shared" si="14"/>
        <v>0</v>
      </c>
      <c r="R122" s="16">
        <v>0</v>
      </c>
      <c r="S122" s="12">
        <f t="shared" si="15"/>
        <v>0</v>
      </c>
      <c r="T122" s="16">
        <v>0</v>
      </c>
      <c r="U122" s="12">
        <f t="shared" si="16"/>
        <v>0</v>
      </c>
      <c r="V122" s="16">
        <v>0</v>
      </c>
      <c r="W122" s="12">
        <f t="shared" si="17"/>
        <v>0</v>
      </c>
      <c r="X122" s="12" t="s">
        <v>14</v>
      </c>
      <c r="Y122" s="12" t="s">
        <v>43</v>
      </c>
      <c r="Z122" s="12" t="s">
        <v>209</v>
      </c>
      <c r="AA122" s="17" t="s">
        <v>45</v>
      </c>
      <c r="AB122" s="20" t="s">
        <v>219</v>
      </c>
      <c r="AC122" s="18">
        <v>0.125</v>
      </c>
      <c r="AD122" s="19">
        <f t="shared" si="19"/>
        <v>13</v>
      </c>
      <c r="AE122" s="19" t="s">
        <v>212</v>
      </c>
      <c r="AF122" s="19"/>
      <c r="AG122" s="19" t="s">
        <v>207</v>
      </c>
      <c r="AH122" s="19" t="s">
        <v>657</v>
      </c>
      <c r="AI122" s="19"/>
      <c r="AJ122" s="12"/>
      <c r="AK122">
        <v>11</v>
      </c>
    </row>
    <row r="123" spans="1:46" customFormat="1" ht="25.5" x14ac:dyDescent="0.25">
      <c r="A123" s="151" t="s">
        <v>37</v>
      </c>
      <c r="B123" s="10" t="s">
        <v>67</v>
      </c>
      <c r="C123" s="9">
        <v>1</v>
      </c>
      <c r="D123" s="11" t="s">
        <v>208</v>
      </c>
      <c r="E123" s="12" t="s">
        <v>40</v>
      </c>
      <c r="F123" s="13">
        <v>10</v>
      </c>
      <c r="G123" s="13">
        <v>52</v>
      </c>
      <c r="H123" s="14" t="s">
        <v>74</v>
      </c>
      <c r="I123" s="15">
        <v>104</v>
      </c>
      <c r="J123" s="12"/>
      <c r="K123" s="12"/>
      <c r="L123" s="16">
        <v>1</v>
      </c>
      <c r="M123" s="12">
        <f t="shared" si="12"/>
        <v>13</v>
      </c>
      <c r="N123" s="16">
        <v>0</v>
      </c>
      <c r="O123" s="12">
        <f t="shared" si="13"/>
        <v>0</v>
      </c>
      <c r="P123" s="16">
        <v>0</v>
      </c>
      <c r="Q123" s="12">
        <f t="shared" si="14"/>
        <v>0</v>
      </c>
      <c r="R123" s="16">
        <v>0</v>
      </c>
      <c r="S123" s="12">
        <f t="shared" si="15"/>
        <v>0</v>
      </c>
      <c r="T123" s="16">
        <v>0</v>
      </c>
      <c r="U123" s="12">
        <f t="shared" si="16"/>
        <v>0</v>
      </c>
      <c r="V123" s="16">
        <v>0</v>
      </c>
      <c r="W123" s="12">
        <f t="shared" si="17"/>
        <v>0</v>
      </c>
      <c r="X123" s="12" t="s">
        <v>14</v>
      </c>
      <c r="Y123" s="12" t="s">
        <v>43</v>
      </c>
      <c r="Z123" s="12" t="s">
        <v>209</v>
      </c>
      <c r="AA123" s="17" t="s">
        <v>57</v>
      </c>
      <c r="AB123" s="20" t="s">
        <v>220</v>
      </c>
      <c r="AC123" s="18">
        <v>0.125</v>
      </c>
      <c r="AD123" s="19">
        <f t="shared" si="19"/>
        <v>13</v>
      </c>
      <c r="AE123" s="19" t="s">
        <v>221</v>
      </c>
      <c r="AF123" s="19"/>
      <c r="AG123" s="19" t="s">
        <v>207</v>
      </c>
      <c r="AH123" s="19" t="s">
        <v>657</v>
      </c>
      <c r="AI123" s="19"/>
      <c r="AJ123" s="12"/>
      <c r="AK123">
        <v>11</v>
      </c>
    </row>
    <row r="124" spans="1:46" customFormat="1" ht="25.5" x14ac:dyDescent="0.25">
      <c r="A124" s="151" t="s">
        <v>37</v>
      </c>
      <c r="B124" s="10" t="s">
        <v>67</v>
      </c>
      <c r="C124" s="9">
        <v>1</v>
      </c>
      <c r="D124" s="11" t="s">
        <v>208</v>
      </c>
      <c r="E124" s="12" t="s">
        <v>40</v>
      </c>
      <c r="F124" s="13">
        <v>10</v>
      </c>
      <c r="G124" s="13">
        <v>52</v>
      </c>
      <c r="H124" s="14" t="s">
        <v>74</v>
      </c>
      <c r="I124" s="15">
        <v>104</v>
      </c>
      <c r="J124" s="12"/>
      <c r="K124" s="12"/>
      <c r="L124" s="16">
        <v>1</v>
      </c>
      <c r="M124" s="12">
        <f t="shared" si="12"/>
        <v>13</v>
      </c>
      <c r="N124" s="16">
        <v>0</v>
      </c>
      <c r="O124" s="12">
        <f t="shared" si="13"/>
        <v>0</v>
      </c>
      <c r="P124" s="16">
        <v>0</v>
      </c>
      <c r="Q124" s="12">
        <f t="shared" si="14"/>
        <v>0</v>
      </c>
      <c r="R124" s="16">
        <v>0</v>
      </c>
      <c r="S124" s="12">
        <f t="shared" si="15"/>
        <v>0</v>
      </c>
      <c r="T124" s="16">
        <v>0</v>
      </c>
      <c r="U124" s="12">
        <f t="shared" si="16"/>
        <v>0</v>
      </c>
      <c r="V124" s="16">
        <v>0</v>
      </c>
      <c r="W124" s="12">
        <f t="shared" si="17"/>
        <v>0</v>
      </c>
      <c r="X124" s="12" t="s">
        <v>14</v>
      </c>
      <c r="Y124" s="12" t="s">
        <v>43</v>
      </c>
      <c r="Z124" s="12" t="s">
        <v>209</v>
      </c>
      <c r="AA124" s="17" t="s">
        <v>52</v>
      </c>
      <c r="AB124" s="20" t="s">
        <v>53</v>
      </c>
      <c r="AC124" s="18">
        <v>0.125</v>
      </c>
      <c r="AD124" s="19">
        <f t="shared" si="19"/>
        <v>13</v>
      </c>
      <c r="AE124" s="19" t="s">
        <v>222</v>
      </c>
      <c r="AF124" s="19"/>
      <c r="AG124" s="19" t="s">
        <v>207</v>
      </c>
      <c r="AH124" s="19" t="s">
        <v>657</v>
      </c>
      <c r="AI124" s="19"/>
      <c r="AJ124" s="12"/>
      <c r="AK124">
        <v>11</v>
      </c>
    </row>
    <row r="125" spans="1:46" customFormat="1" ht="25.5" x14ac:dyDescent="0.25">
      <c r="A125" s="151" t="s">
        <v>37</v>
      </c>
      <c r="B125" s="10" t="s">
        <v>67</v>
      </c>
      <c r="C125" s="9">
        <v>1</v>
      </c>
      <c r="D125" s="14" t="s">
        <v>208</v>
      </c>
      <c r="E125" s="12" t="s">
        <v>40</v>
      </c>
      <c r="F125" s="13">
        <v>10</v>
      </c>
      <c r="G125" s="13">
        <v>52</v>
      </c>
      <c r="H125" s="14" t="s">
        <v>74</v>
      </c>
      <c r="I125" s="15">
        <v>104</v>
      </c>
      <c r="J125" s="12"/>
      <c r="K125" s="12"/>
      <c r="L125" s="16">
        <v>1</v>
      </c>
      <c r="M125" s="12">
        <f t="shared" si="12"/>
        <v>13</v>
      </c>
      <c r="N125" s="16">
        <v>0</v>
      </c>
      <c r="O125" s="12">
        <f t="shared" si="13"/>
        <v>0</v>
      </c>
      <c r="P125" s="16">
        <v>0</v>
      </c>
      <c r="Q125" s="12">
        <f t="shared" si="14"/>
        <v>0</v>
      </c>
      <c r="R125" s="16">
        <v>0</v>
      </c>
      <c r="S125" s="12">
        <f t="shared" si="15"/>
        <v>0</v>
      </c>
      <c r="T125" s="16">
        <v>0</v>
      </c>
      <c r="U125" s="12">
        <f t="shared" si="16"/>
        <v>0</v>
      </c>
      <c r="V125" s="16">
        <v>0</v>
      </c>
      <c r="W125" s="12">
        <f t="shared" si="17"/>
        <v>0</v>
      </c>
      <c r="X125" s="12" t="s">
        <v>14</v>
      </c>
      <c r="Y125" s="12" t="s">
        <v>43</v>
      </c>
      <c r="Z125" s="12" t="s">
        <v>209</v>
      </c>
      <c r="AA125" s="31" t="s">
        <v>151</v>
      </c>
      <c r="AB125" s="20" t="s">
        <v>223</v>
      </c>
      <c r="AC125" s="18">
        <v>0.125</v>
      </c>
      <c r="AD125" s="19">
        <f t="shared" si="19"/>
        <v>13</v>
      </c>
      <c r="AE125" s="19" t="s">
        <v>224</v>
      </c>
      <c r="AF125" s="19"/>
      <c r="AG125" s="19" t="s">
        <v>207</v>
      </c>
      <c r="AH125" s="19" t="s">
        <v>657</v>
      </c>
      <c r="AI125" s="19"/>
      <c r="AJ125" s="10"/>
      <c r="AK125">
        <v>11</v>
      </c>
    </row>
    <row r="126" spans="1:46" customFormat="1" ht="25.5" x14ac:dyDescent="0.25">
      <c r="A126" s="151" t="s">
        <v>37</v>
      </c>
      <c r="B126" s="10" t="s">
        <v>67</v>
      </c>
      <c r="C126" s="9">
        <v>1</v>
      </c>
      <c r="D126" s="14" t="s">
        <v>208</v>
      </c>
      <c r="E126" s="12" t="s">
        <v>40</v>
      </c>
      <c r="F126" s="13">
        <v>10</v>
      </c>
      <c r="G126" s="13">
        <v>52</v>
      </c>
      <c r="H126" s="14" t="s">
        <v>69</v>
      </c>
      <c r="I126" s="15">
        <v>520</v>
      </c>
      <c r="J126" s="12"/>
      <c r="K126" s="12" t="s">
        <v>208</v>
      </c>
      <c r="L126" s="16">
        <v>1</v>
      </c>
      <c r="M126" s="12">
        <f t="shared" si="12"/>
        <v>65</v>
      </c>
      <c r="N126" s="16"/>
      <c r="O126" s="12">
        <f t="shared" si="13"/>
        <v>0</v>
      </c>
      <c r="P126" s="16"/>
      <c r="Q126" s="12">
        <f t="shared" si="14"/>
        <v>0</v>
      </c>
      <c r="R126" s="16"/>
      <c r="S126" s="12">
        <f t="shared" si="15"/>
        <v>0</v>
      </c>
      <c r="T126" s="16"/>
      <c r="U126" s="12">
        <f t="shared" si="16"/>
        <v>0</v>
      </c>
      <c r="V126" s="16"/>
      <c r="W126" s="12">
        <f t="shared" si="17"/>
        <v>0</v>
      </c>
      <c r="X126" s="12" t="s">
        <v>14</v>
      </c>
      <c r="Y126" s="12" t="s">
        <v>43</v>
      </c>
      <c r="Z126" s="12" t="s">
        <v>209</v>
      </c>
      <c r="AA126" s="31" t="s">
        <v>63</v>
      </c>
      <c r="AB126" s="20" t="s">
        <v>64</v>
      </c>
      <c r="AC126" s="18">
        <v>0.125</v>
      </c>
      <c r="AD126" s="19">
        <f>AC126*I126</f>
        <v>65</v>
      </c>
      <c r="AE126" s="19" t="s">
        <v>216</v>
      </c>
      <c r="AF126" s="19"/>
      <c r="AG126" s="19" t="s">
        <v>207</v>
      </c>
      <c r="AH126" s="19"/>
      <c r="AI126" s="19"/>
      <c r="AJ126" s="10"/>
      <c r="AK126">
        <v>10</v>
      </c>
    </row>
    <row r="127" spans="1:46" customFormat="1" ht="38.25" x14ac:dyDescent="0.25">
      <c r="A127" s="151" t="s">
        <v>37</v>
      </c>
      <c r="B127" s="10" t="s">
        <v>67</v>
      </c>
      <c r="C127" s="9">
        <v>1</v>
      </c>
      <c r="D127" s="14" t="s">
        <v>208</v>
      </c>
      <c r="E127" s="12" t="s">
        <v>40</v>
      </c>
      <c r="F127" s="13">
        <v>10</v>
      </c>
      <c r="G127" s="13">
        <v>52</v>
      </c>
      <c r="H127" s="14" t="s">
        <v>69</v>
      </c>
      <c r="I127" s="15">
        <v>520</v>
      </c>
      <c r="J127" s="12"/>
      <c r="K127" s="12" t="s">
        <v>208</v>
      </c>
      <c r="L127" s="16">
        <v>1</v>
      </c>
      <c r="M127" s="12">
        <f t="shared" si="12"/>
        <v>130</v>
      </c>
      <c r="N127" s="16">
        <v>0</v>
      </c>
      <c r="O127" s="12">
        <f t="shared" si="13"/>
        <v>0</v>
      </c>
      <c r="P127" s="16">
        <v>0</v>
      </c>
      <c r="Q127" s="12">
        <f t="shared" si="14"/>
        <v>0</v>
      </c>
      <c r="R127" s="16">
        <v>0</v>
      </c>
      <c r="S127" s="12">
        <f t="shared" si="15"/>
        <v>0</v>
      </c>
      <c r="T127" s="16">
        <v>0</v>
      </c>
      <c r="U127" s="12">
        <f t="shared" si="16"/>
        <v>0</v>
      </c>
      <c r="V127" s="16">
        <v>0</v>
      </c>
      <c r="W127" s="12">
        <f t="shared" si="17"/>
        <v>0</v>
      </c>
      <c r="X127" s="12" t="s">
        <v>14</v>
      </c>
      <c r="Y127" s="12" t="s">
        <v>43</v>
      </c>
      <c r="Z127" s="12" t="s">
        <v>209</v>
      </c>
      <c r="AA127" s="17" t="s">
        <v>57</v>
      </c>
      <c r="AB127" s="20" t="s">
        <v>85</v>
      </c>
      <c r="AC127" s="18">
        <v>0.25</v>
      </c>
      <c r="AD127" s="19">
        <f t="shared" ref="AD127:AD134" si="20">AC127*I127</f>
        <v>130</v>
      </c>
      <c r="AE127" s="19" t="s">
        <v>225</v>
      </c>
      <c r="AF127" s="19"/>
      <c r="AG127" s="19" t="s">
        <v>207</v>
      </c>
      <c r="AH127" s="19"/>
      <c r="AI127" s="19"/>
      <c r="AJ127" s="12"/>
      <c r="AK127">
        <v>10</v>
      </c>
    </row>
    <row r="128" spans="1:46" customFormat="1" ht="38.25" x14ac:dyDescent="0.25">
      <c r="A128" s="151" t="s">
        <v>37</v>
      </c>
      <c r="B128" s="10" t="s">
        <v>67</v>
      </c>
      <c r="C128" s="9">
        <v>1</v>
      </c>
      <c r="D128" s="14" t="s">
        <v>208</v>
      </c>
      <c r="E128" s="12" t="s">
        <v>40</v>
      </c>
      <c r="F128" s="13">
        <v>5</v>
      </c>
      <c r="G128" s="13">
        <v>52</v>
      </c>
      <c r="H128" s="14" t="s">
        <v>69</v>
      </c>
      <c r="I128" s="15">
        <v>260</v>
      </c>
      <c r="J128" s="12"/>
      <c r="K128" s="12" t="s">
        <v>208</v>
      </c>
      <c r="L128" s="16">
        <v>1</v>
      </c>
      <c r="M128" s="12">
        <f t="shared" si="12"/>
        <v>65</v>
      </c>
      <c r="N128" s="16">
        <v>0</v>
      </c>
      <c r="O128" s="12">
        <f t="shared" si="13"/>
        <v>0</v>
      </c>
      <c r="P128" s="16">
        <v>0</v>
      </c>
      <c r="Q128" s="12">
        <f t="shared" si="14"/>
        <v>0</v>
      </c>
      <c r="R128" s="16">
        <v>0</v>
      </c>
      <c r="S128" s="12">
        <f t="shared" si="15"/>
        <v>0</v>
      </c>
      <c r="T128" s="16">
        <v>0</v>
      </c>
      <c r="U128" s="12">
        <f t="shared" si="16"/>
        <v>0</v>
      </c>
      <c r="V128" s="16">
        <v>0</v>
      </c>
      <c r="W128" s="12">
        <f t="shared" si="17"/>
        <v>0</v>
      </c>
      <c r="X128" s="12" t="s">
        <v>14</v>
      </c>
      <c r="Y128" s="12" t="s">
        <v>43</v>
      </c>
      <c r="Z128" s="12" t="s">
        <v>226</v>
      </c>
      <c r="AA128" s="17" t="s">
        <v>57</v>
      </c>
      <c r="AB128" s="9" t="s">
        <v>85</v>
      </c>
      <c r="AC128" s="18">
        <v>0.25</v>
      </c>
      <c r="AD128" s="19">
        <f t="shared" si="20"/>
        <v>65</v>
      </c>
      <c r="AE128" s="19" t="s">
        <v>227</v>
      </c>
      <c r="AF128" s="19"/>
      <c r="AG128" s="19" t="s">
        <v>207</v>
      </c>
      <c r="AH128" s="19"/>
      <c r="AI128" s="19"/>
      <c r="AJ128" s="10"/>
      <c r="AK128">
        <v>10</v>
      </c>
    </row>
    <row r="129" spans="1:46" customFormat="1" ht="25.5" x14ac:dyDescent="0.25">
      <c r="A129" s="151" t="s">
        <v>37</v>
      </c>
      <c r="B129" s="10" t="s">
        <v>67</v>
      </c>
      <c r="C129" s="9">
        <v>1</v>
      </c>
      <c r="D129" s="14" t="s">
        <v>228</v>
      </c>
      <c r="E129" s="12" t="s">
        <v>40</v>
      </c>
      <c r="F129" s="13">
        <v>10</v>
      </c>
      <c r="G129" s="13">
        <v>10</v>
      </c>
      <c r="H129" s="14" t="s">
        <v>69</v>
      </c>
      <c r="I129" s="15">
        <v>100</v>
      </c>
      <c r="J129" s="12"/>
      <c r="K129" s="12"/>
      <c r="L129" s="16">
        <v>1</v>
      </c>
      <c r="M129" s="12">
        <f t="shared" si="12"/>
        <v>50</v>
      </c>
      <c r="N129" s="16">
        <v>0</v>
      </c>
      <c r="O129" s="12">
        <f t="shared" si="13"/>
        <v>0</v>
      </c>
      <c r="P129" s="16">
        <v>0</v>
      </c>
      <c r="Q129" s="12">
        <f t="shared" si="14"/>
        <v>0</v>
      </c>
      <c r="R129" s="16">
        <v>0</v>
      </c>
      <c r="S129" s="12">
        <f t="shared" si="15"/>
        <v>0</v>
      </c>
      <c r="T129" s="16">
        <v>0</v>
      </c>
      <c r="U129" s="12">
        <f t="shared" si="16"/>
        <v>0</v>
      </c>
      <c r="V129" s="16">
        <v>0</v>
      </c>
      <c r="W129" s="12">
        <f t="shared" si="17"/>
        <v>0</v>
      </c>
      <c r="X129" s="12" t="s">
        <v>14</v>
      </c>
      <c r="Y129" s="12" t="s">
        <v>43</v>
      </c>
      <c r="Z129" s="12" t="s">
        <v>209</v>
      </c>
      <c r="AA129" s="17" t="s">
        <v>119</v>
      </c>
      <c r="AB129" s="20" t="s">
        <v>229</v>
      </c>
      <c r="AC129" s="18">
        <v>0.5</v>
      </c>
      <c r="AD129" s="19">
        <f t="shared" si="20"/>
        <v>50</v>
      </c>
      <c r="AE129" s="19" t="s">
        <v>230</v>
      </c>
      <c r="AF129" s="19"/>
      <c r="AG129" s="19" t="s">
        <v>207</v>
      </c>
      <c r="AH129" s="19"/>
      <c r="AI129" s="19"/>
      <c r="AJ129" s="10"/>
      <c r="AK129">
        <v>10</v>
      </c>
    </row>
    <row r="130" spans="1:46" customFormat="1" ht="25.5" x14ac:dyDescent="0.25">
      <c r="A130" s="151" t="s">
        <v>37</v>
      </c>
      <c r="B130" s="10" t="s">
        <v>67</v>
      </c>
      <c r="C130" s="9">
        <v>1</v>
      </c>
      <c r="D130" s="14" t="s">
        <v>228</v>
      </c>
      <c r="E130" s="12" t="s">
        <v>40</v>
      </c>
      <c r="F130" s="13">
        <v>10</v>
      </c>
      <c r="G130" s="13">
        <v>10</v>
      </c>
      <c r="H130" s="14" t="s">
        <v>69</v>
      </c>
      <c r="I130" s="15">
        <v>100</v>
      </c>
      <c r="J130" s="12"/>
      <c r="K130" s="12"/>
      <c r="L130" s="16">
        <v>1</v>
      </c>
      <c r="M130" s="12">
        <f t="shared" si="12"/>
        <v>50</v>
      </c>
      <c r="N130" s="16">
        <v>0</v>
      </c>
      <c r="O130" s="12">
        <f t="shared" si="13"/>
        <v>0</v>
      </c>
      <c r="P130" s="16">
        <v>0</v>
      </c>
      <c r="Q130" s="12">
        <f t="shared" si="14"/>
        <v>0</v>
      </c>
      <c r="R130" s="16">
        <v>0</v>
      </c>
      <c r="S130" s="12">
        <f t="shared" si="15"/>
        <v>0</v>
      </c>
      <c r="T130" s="16">
        <v>0</v>
      </c>
      <c r="U130" s="12">
        <f t="shared" si="16"/>
        <v>0</v>
      </c>
      <c r="V130" s="16">
        <v>0</v>
      </c>
      <c r="W130" s="12">
        <f t="shared" si="17"/>
        <v>0</v>
      </c>
      <c r="X130" s="12" t="s">
        <v>14</v>
      </c>
      <c r="Y130" s="12" t="s">
        <v>43</v>
      </c>
      <c r="Z130" s="12" t="s">
        <v>209</v>
      </c>
      <c r="AA130" s="17" t="s">
        <v>119</v>
      </c>
      <c r="AB130" s="20" t="s">
        <v>231</v>
      </c>
      <c r="AC130" s="18">
        <v>0.5</v>
      </c>
      <c r="AD130" s="19">
        <f t="shared" si="20"/>
        <v>50</v>
      </c>
      <c r="AE130" s="19" t="s">
        <v>232</v>
      </c>
      <c r="AF130" s="19"/>
      <c r="AG130" s="19" t="s">
        <v>207</v>
      </c>
      <c r="AH130" s="19"/>
      <c r="AI130" s="19"/>
      <c r="AJ130" s="10"/>
      <c r="AK130">
        <v>10</v>
      </c>
    </row>
    <row r="131" spans="1:46" customFormat="1" ht="25.5" x14ac:dyDescent="0.25">
      <c r="A131" s="151" t="s">
        <v>37</v>
      </c>
      <c r="B131" s="10" t="s">
        <v>67</v>
      </c>
      <c r="C131" s="9">
        <v>1</v>
      </c>
      <c r="D131" s="14" t="s">
        <v>228</v>
      </c>
      <c r="E131" s="12" t="s">
        <v>40</v>
      </c>
      <c r="F131" s="13">
        <v>5</v>
      </c>
      <c r="G131" s="13">
        <v>10</v>
      </c>
      <c r="H131" s="14" t="s">
        <v>69</v>
      </c>
      <c r="I131" s="15">
        <v>50</v>
      </c>
      <c r="J131" s="12"/>
      <c r="K131" s="12"/>
      <c r="L131" s="16">
        <v>1</v>
      </c>
      <c r="M131" s="12">
        <f t="shared" ref="M131:M194" si="21">L131*$I131*AC131</f>
        <v>25</v>
      </c>
      <c r="N131" s="16">
        <v>0</v>
      </c>
      <c r="O131" s="12">
        <f t="shared" si="13"/>
        <v>0</v>
      </c>
      <c r="P131" s="16">
        <v>0</v>
      </c>
      <c r="Q131" s="12">
        <f t="shared" si="14"/>
        <v>0</v>
      </c>
      <c r="R131" s="16">
        <v>0</v>
      </c>
      <c r="S131" s="12">
        <f t="shared" si="15"/>
        <v>0</v>
      </c>
      <c r="T131" s="16">
        <v>0</v>
      </c>
      <c r="U131" s="12">
        <f t="shared" si="16"/>
        <v>0</v>
      </c>
      <c r="V131" s="16">
        <v>0</v>
      </c>
      <c r="W131" s="12">
        <f t="shared" si="17"/>
        <v>0</v>
      </c>
      <c r="X131" s="12" t="s">
        <v>14</v>
      </c>
      <c r="Y131" s="12" t="s">
        <v>43</v>
      </c>
      <c r="Z131" s="12" t="s">
        <v>226</v>
      </c>
      <c r="AA131" s="17" t="s">
        <v>119</v>
      </c>
      <c r="AB131" s="20" t="s">
        <v>229</v>
      </c>
      <c r="AC131" s="18">
        <v>0.5</v>
      </c>
      <c r="AD131" s="19">
        <f t="shared" si="20"/>
        <v>25</v>
      </c>
      <c r="AE131" s="19" t="s">
        <v>230</v>
      </c>
      <c r="AF131" s="19"/>
      <c r="AG131" s="19" t="s">
        <v>207</v>
      </c>
      <c r="AH131" s="19"/>
      <c r="AI131" s="19"/>
      <c r="AJ131" s="10"/>
      <c r="AK131">
        <v>10</v>
      </c>
    </row>
    <row r="132" spans="1:46" customFormat="1" ht="25.5" x14ac:dyDescent="0.25">
      <c r="A132" s="151" t="s">
        <v>37</v>
      </c>
      <c r="B132" s="10" t="s">
        <v>67</v>
      </c>
      <c r="C132" s="9">
        <v>1</v>
      </c>
      <c r="D132" s="14" t="s">
        <v>228</v>
      </c>
      <c r="E132" s="12" t="s">
        <v>40</v>
      </c>
      <c r="F132" s="13">
        <v>5</v>
      </c>
      <c r="G132" s="13">
        <v>10</v>
      </c>
      <c r="H132" s="14" t="s">
        <v>69</v>
      </c>
      <c r="I132" s="15">
        <v>50</v>
      </c>
      <c r="J132" s="12"/>
      <c r="K132" s="12"/>
      <c r="L132" s="16">
        <v>1</v>
      </c>
      <c r="M132" s="12">
        <f t="shared" si="21"/>
        <v>25</v>
      </c>
      <c r="N132" s="16">
        <v>0</v>
      </c>
      <c r="O132" s="12">
        <f t="shared" si="13"/>
        <v>0</v>
      </c>
      <c r="P132" s="16">
        <v>0</v>
      </c>
      <c r="Q132" s="12">
        <f t="shared" si="14"/>
        <v>0</v>
      </c>
      <c r="R132" s="16">
        <v>0</v>
      </c>
      <c r="S132" s="12">
        <f t="shared" si="15"/>
        <v>0</v>
      </c>
      <c r="T132" s="16">
        <v>0</v>
      </c>
      <c r="U132" s="12">
        <f t="shared" si="16"/>
        <v>0</v>
      </c>
      <c r="V132" s="16">
        <v>0</v>
      </c>
      <c r="W132" s="12">
        <f t="shared" si="17"/>
        <v>0</v>
      </c>
      <c r="X132" s="12" t="s">
        <v>14</v>
      </c>
      <c r="Y132" s="12" t="s">
        <v>43</v>
      </c>
      <c r="Z132" s="12" t="s">
        <v>226</v>
      </c>
      <c r="AA132" s="17" t="s">
        <v>119</v>
      </c>
      <c r="AB132" s="9" t="s">
        <v>231</v>
      </c>
      <c r="AC132" s="18">
        <v>0.5</v>
      </c>
      <c r="AD132" s="19">
        <f t="shared" si="20"/>
        <v>25</v>
      </c>
      <c r="AE132" s="19" t="s">
        <v>232</v>
      </c>
      <c r="AF132" s="19"/>
      <c r="AG132" s="19" t="s">
        <v>207</v>
      </c>
      <c r="AH132" s="19"/>
      <c r="AI132" s="19"/>
      <c r="AJ132" s="10"/>
      <c r="AK132">
        <v>10</v>
      </c>
    </row>
    <row r="133" spans="1:46" customFormat="1" ht="25.5" x14ac:dyDescent="0.25">
      <c r="A133" s="151" t="s">
        <v>37</v>
      </c>
      <c r="B133" s="10" t="s">
        <v>67</v>
      </c>
      <c r="C133" s="9">
        <v>1</v>
      </c>
      <c r="D133" s="14" t="s">
        <v>228</v>
      </c>
      <c r="E133" s="12" t="s">
        <v>40</v>
      </c>
      <c r="F133" s="13">
        <v>10</v>
      </c>
      <c r="G133" s="13">
        <v>10</v>
      </c>
      <c r="H133" s="14" t="s">
        <v>74</v>
      </c>
      <c r="I133" s="15">
        <v>20</v>
      </c>
      <c r="J133" s="12"/>
      <c r="K133" s="12"/>
      <c r="L133" s="16">
        <v>1</v>
      </c>
      <c r="M133" s="12">
        <f t="shared" si="21"/>
        <v>10</v>
      </c>
      <c r="N133" s="16">
        <v>0</v>
      </c>
      <c r="O133" s="12">
        <f t="shared" si="13"/>
        <v>0</v>
      </c>
      <c r="P133" s="16">
        <v>0</v>
      </c>
      <c r="Q133" s="12">
        <f t="shared" si="14"/>
        <v>0</v>
      </c>
      <c r="R133" s="16">
        <v>0</v>
      </c>
      <c r="S133" s="12">
        <f t="shared" si="15"/>
        <v>0</v>
      </c>
      <c r="T133" s="16">
        <v>0</v>
      </c>
      <c r="U133" s="12">
        <f t="shared" si="16"/>
        <v>0</v>
      </c>
      <c r="V133" s="16">
        <v>0</v>
      </c>
      <c r="W133" s="12">
        <f t="shared" si="17"/>
        <v>0</v>
      </c>
      <c r="X133" s="12" t="s">
        <v>14</v>
      </c>
      <c r="Y133" s="12" t="s">
        <v>43</v>
      </c>
      <c r="Z133" s="12" t="s">
        <v>209</v>
      </c>
      <c r="AA133" s="31" t="s">
        <v>119</v>
      </c>
      <c r="AB133" s="20" t="s">
        <v>231</v>
      </c>
      <c r="AC133" s="18">
        <v>0.5</v>
      </c>
      <c r="AD133" s="19">
        <f t="shared" si="20"/>
        <v>10</v>
      </c>
      <c r="AE133" s="19" t="s">
        <v>232</v>
      </c>
      <c r="AF133" s="19"/>
      <c r="AG133" s="19" t="s">
        <v>207</v>
      </c>
      <c r="AH133" s="19"/>
      <c r="AI133" s="19"/>
      <c r="AJ133" s="10"/>
      <c r="AK133">
        <v>11</v>
      </c>
    </row>
    <row r="134" spans="1:46" ht="144" x14ac:dyDescent="0.2">
      <c r="A134" s="262" t="s">
        <v>37</v>
      </c>
      <c r="B134" s="263" t="s">
        <v>38</v>
      </c>
      <c r="C134" s="264"/>
      <c r="D134" s="268" t="s">
        <v>409</v>
      </c>
      <c r="E134" s="266" t="s">
        <v>40</v>
      </c>
      <c r="F134" s="267"/>
      <c r="G134" s="267"/>
      <c r="H134" s="268" t="s">
        <v>41</v>
      </c>
      <c r="I134" s="269">
        <v>182</v>
      </c>
      <c r="J134" s="266"/>
      <c r="K134" s="266"/>
      <c r="L134" s="270">
        <v>1</v>
      </c>
      <c r="M134" s="266">
        <f t="shared" si="21"/>
        <v>182</v>
      </c>
      <c r="N134" s="270">
        <v>0</v>
      </c>
      <c r="O134" s="266">
        <f t="shared" si="13"/>
        <v>0</v>
      </c>
      <c r="P134" s="270">
        <v>0</v>
      </c>
      <c r="Q134" s="266">
        <f t="shared" si="14"/>
        <v>0</v>
      </c>
      <c r="R134" s="270">
        <v>0</v>
      </c>
      <c r="S134" s="12">
        <f t="shared" si="15"/>
        <v>0</v>
      </c>
      <c r="T134" s="16">
        <v>0</v>
      </c>
      <c r="U134" s="12">
        <f t="shared" si="16"/>
        <v>0</v>
      </c>
      <c r="V134" s="270">
        <v>0</v>
      </c>
      <c r="W134" s="266">
        <f t="shared" si="17"/>
        <v>0</v>
      </c>
      <c r="X134" s="266" t="s">
        <v>14</v>
      </c>
      <c r="Y134" s="266" t="s">
        <v>43</v>
      </c>
      <c r="Z134" s="266"/>
      <c r="AA134" s="271" t="s">
        <v>151</v>
      </c>
      <c r="AB134" s="275" t="s">
        <v>233</v>
      </c>
      <c r="AC134" s="272">
        <v>1</v>
      </c>
      <c r="AD134" s="273">
        <f t="shared" si="20"/>
        <v>182</v>
      </c>
      <c r="AE134" s="273" t="s">
        <v>548</v>
      </c>
      <c r="AF134" s="273"/>
      <c r="AG134" s="273" t="s">
        <v>166</v>
      </c>
      <c r="AH134" s="273"/>
      <c r="AI134" s="273" t="s">
        <v>763</v>
      </c>
      <c r="AJ134" s="263"/>
      <c r="AL134" s="283" t="s">
        <v>166</v>
      </c>
      <c r="AM134" s="283" t="s">
        <v>724</v>
      </c>
      <c r="AS134" s="249"/>
      <c r="AT134" s="249"/>
    </row>
    <row r="135" spans="1:46" customFormat="1" ht="63.75" x14ac:dyDescent="0.25">
      <c r="A135" s="151" t="s">
        <v>37</v>
      </c>
      <c r="B135" s="10" t="s">
        <v>38</v>
      </c>
      <c r="C135" s="9">
        <v>1</v>
      </c>
      <c r="D135" s="14" t="s">
        <v>203</v>
      </c>
      <c r="E135" s="12" t="s">
        <v>40</v>
      </c>
      <c r="F135" s="13">
        <v>1</v>
      </c>
      <c r="G135" s="13">
        <v>62</v>
      </c>
      <c r="H135" s="14" t="s">
        <v>234</v>
      </c>
      <c r="I135" s="15">
        <v>25</v>
      </c>
      <c r="J135" s="12"/>
      <c r="K135" s="12" t="s">
        <v>205</v>
      </c>
      <c r="L135" s="16">
        <v>1</v>
      </c>
      <c r="M135" s="12">
        <f t="shared" si="21"/>
        <v>20</v>
      </c>
      <c r="N135" s="16"/>
      <c r="O135" s="12">
        <f t="shared" ref="O135:O198" si="22">N135*$I135*AC135</f>
        <v>0</v>
      </c>
      <c r="P135" s="16"/>
      <c r="Q135" s="12">
        <f t="shared" ref="Q135:Q198" si="23">P135*$I135*AC135</f>
        <v>0</v>
      </c>
      <c r="R135" s="16"/>
      <c r="S135" s="12">
        <f t="shared" ref="S135:S198" si="24">R135*$I135*AC135</f>
        <v>0</v>
      </c>
      <c r="T135" s="16"/>
      <c r="U135" s="12">
        <f t="shared" ref="U135:U198" si="25">T135*$I135*AC135</f>
        <v>0</v>
      </c>
      <c r="V135" s="16"/>
      <c r="W135" s="12">
        <f t="shared" ref="W135:W198" si="26">V135*$I135*AC135</f>
        <v>0</v>
      </c>
      <c r="X135" s="12" t="s">
        <v>14</v>
      </c>
      <c r="Y135" s="12" t="s">
        <v>43</v>
      </c>
      <c r="Z135" s="12" t="s">
        <v>206</v>
      </c>
      <c r="AA135" s="31" t="s">
        <v>57</v>
      </c>
      <c r="AB135" s="20" t="s">
        <v>85</v>
      </c>
      <c r="AC135" s="18">
        <v>0.8</v>
      </c>
      <c r="AD135" s="19">
        <f>AC135*I135</f>
        <v>20</v>
      </c>
      <c r="AE135" s="19" t="s">
        <v>235</v>
      </c>
      <c r="AF135" s="19"/>
      <c r="AG135" s="19" t="s">
        <v>207</v>
      </c>
      <c r="AH135" s="19" t="s">
        <v>657</v>
      </c>
      <c r="AI135" s="19"/>
      <c r="AJ135" s="10"/>
      <c r="AK135">
        <v>9</v>
      </c>
    </row>
    <row r="136" spans="1:46" customFormat="1" ht="51" x14ac:dyDescent="0.25">
      <c r="A136" s="151" t="s">
        <v>37</v>
      </c>
      <c r="B136" s="10" t="s">
        <v>38</v>
      </c>
      <c r="C136" s="9">
        <v>1</v>
      </c>
      <c r="D136" s="14" t="s">
        <v>203</v>
      </c>
      <c r="E136" s="12" t="s">
        <v>40</v>
      </c>
      <c r="F136" s="13">
        <v>1</v>
      </c>
      <c r="G136" s="13">
        <v>62</v>
      </c>
      <c r="H136" s="14" t="s">
        <v>234</v>
      </c>
      <c r="I136" s="15">
        <v>25</v>
      </c>
      <c r="J136" s="12"/>
      <c r="K136" s="12" t="s">
        <v>205</v>
      </c>
      <c r="L136" s="16">
        <v>1</v>
      </c>
      <c r="M136" s="12">
        <f t="shared" si="21"/>
        <v>5</v>
      </c>
      <c r="N136" s="16"/>
      <c r="O136" s="12">
        <f t="shared" si="22"/>
        <v>0</v>
      </c>
      <c r="P136" s="16"/>
      <c r="Q136" s="12">
        <f t="shared" si="23"/>
        <v>0</v>
      </c>
      <c r="R136" s="16"/>
      <c r="S136" s="12">
        <f t="shared" si="24"/>
        <v>0</v>
      </c>
      <c r="T136" s="16"/>
      <c r="U136" s="12">
        <f t="shared" si="25"/>
        <v>0</v>
      </c>
      <c r="V136" s="16"/>
      <c r="W136" s="12">
        <f t="shared" si="26"/>
        <v>0</v>
      </c>
      <c r="X136" s="12" t="s">
        <v>14</v>
      </c>
      <c r="Y136" s="12" t="s">
        <v>43</v>
      </c>
      <c r="Z136" s="12" t="s">
        <v>206</v>
      </c>
      <c r="AA136" s="31" t="s">
        <v>151</v>
      </c>
      <c r="AB136" s="20" t="s">
        <v>211</v>
      </c>
      <c r="AC136" s="18">
        <v>0.2</v>
      </c>
      <c r="AD136" s="19">
        <v>5</v>
      </c>
      <c r="AE136" s="19"/>
      <c r="AF136" s="19"/>
      <c r="AG136" s="19" t="s">
        <v>207</v>
      </c>
      <c r="AH136" s="19" t="s">
        <v>657</v>
      </c>
      <c r="AI136" s="19"/>
      <c r="AJ136" s="10"/>
      <c r="AK136">
        <v>9</v>
      </c>
    </row>
    <row r="137" spans="1:46" customFormat="1" ht="89.25" x14ac:dyDescent="0.25">
      <c r="A137" s="151" t="s">
        <v>37</v>
      </c>
      <c r="B137" s="12" t="s">
        <v>38</v>
      </c>
      <c r="C137" s="9">
        <v>1</v>
      </c>
      <c r="D137" s="11" t="s">
        <v>236</v>
      </c>
      <c r="E137" s="12" t="s">
        <v>40</v>
      </c>
      <c r="F137" s="13">
        <v>1</v>
      </c>
      <c r="G137" s="12">
        <v>197</v>
      </c>
      <c r="H137" s="14" t="s">
        <v>41</v>
      </c>
      <c r="I137" s="15">
        <v>70</v>
      </c>
      <c r="J137" s="12"/>
      <c r="K137" s="12" t="s">
        <v>237</v>
      </c>
      <c r="L137" s="16">
        <v>1</v>
      </c>
      <c r="M137" s="12">
        <f t="shared" si="21"/>
        <v>70</v>
      </c>
      <c r="N137" s="16">
        <v>0</v>
      </c>
      <c r="O137" s="12">
        <f t="shared" si="22"/>
        <v>0</v>
      </c>
      <c r="P137" s="16">
        <v>0</v>
      </c>
      <c r="Q137" s="12">
        <f t="shared" si="23"/>
        <v>0</v>
      </c>
      <c r="R137" s="16">
        <v>0</v>
      </c>
      <c r="S137" s="12">
        <f t="shared" si="24"/>
        <v>0</v>
      </c>
      <c r="T137" s="16">
        <v>0</v>
      </c>
      <c r="U137" s="12">
        <f t="shared" si="25"/>
        <v>0</v>
      </c>
      <c r="V137" s="16">
        <v>0</v>
      </c>
      <c r="W137" s="12">
        <f t="shared" si="26"/>
        <v>0</v>
      </c>
      <c r="X137" s="12" t="s">
        <v>14</v>
      </c>
      <c r="Y137" s="12" t="s">
        <v>43</v>
      </c>
      <c r="Z137" s="12" t="s">
        <v>756</v>
      </c>
      <c r="AA137" s="17" t="s">
        <v>131</v>
      </c>
      <c r="AB137" s="9" t="s">
        <v>238</v>
      </c>
      <c r="AC137" s="18">
        <v>1</v>
      </c>
      <c r="AD137" s="19">
        <f t="shared" ref="AD137:AD147" si="27">AC137*I137</f>
        <v>70</v>
      </c>
      <c r="AE137" s="19" t="s">
        <v>755</v>
      </c>
      <c r="AF137" s="19"/>
      <c r="AG137" s="19" t="s">
        <v>166</v>
      </c>
      <c r="AH137" s="19" t="s">
        <v>166</v>
      </c>
      <c r="AI137" s="19"/>
      <c r="AJ137" s="10"/>
      <c r="AK137">
        <v>4</v>
      </c>
    </row>
    <row r="138" spans="1:46" customFormat="1" ht="89.25" x14ac:dyDescent="0.25">
      <c r="A138" s="151" t="s">
        <v>37</v>
      </c>
      <c r="B138" s="12" t="s">
        <v>38</v>
      </c>
      <c r="C138" s="9">
        <v>1</v>
      </c>
      <c r="D138" s="11" t="s">
        <v>236</v>
      </c>
      <c r="E138" s="12" t="s">
        <v>40</v>
      </c>
      <c r="F138" s="13">
        <v>1</v>
      </c>
      <c r="G138" s="12">
        <v>197</v>
      </c>
      <c r="H138" s="14" t="s">
        <v>48</v>
      </c>
      <c r="I138" s="15">
        <v>66</v>
      </c>
      <c r="J138" s="12"/>
      <c r="K138" s="12" t="s">
        <v>239</v>
      </c>
      <c r="L138" s="16">
        <v>1</v>
      </c>
      <c r="M138" s="12">
        <f t="shared" si="21"/>
        <v>66</v>
      </c>
      <c r="N138" s="16">
        <v>0</v>
      </c>
      <c r="O138" s="12">
        <f t="shared" si="22"/>
        <v>0</v>
      </c>
      <c r="P138" s="16">
        <v>0</v>
      </c>
      <c r="Q138" s="12">
        <f t="shared" si="23"/>
        <v>0</v>
      </c>
      <c r="R138" s="16">
        <v>0</v>
      </c>
      <c r="S138" s="12">
        <f t="shared" si="24"/>
        <v>0</v>
      </c>
      <c r="T138" s="16">
        <v>0</v>
      </c>
      <c r="U138" s="12">
        <f t="shared" si="25"/>
        <v>0</v>
      </c>
      <c r="V138" s="16">
        <v>0</v>
      </c>
      <c r="W138" s="12">
        <f t="shared" si="26"/>
        <v>0</v>
      </c>
      <c r="X138" s="12" t="s">
        <v>14</v>
      </c>
      <c r="Y138" s="12" t="s">
        <v>43</v>
      </c>
      <c r="Z138" s="12" t="s">
        <v>756</v>
      </c>
      <c r="AA138" s="17" t="s">
        <v>131</v>
      </c>
      <c r="AB138" s="9" t="s">
        <v>238</v>
      </c>
      <c r="AC138" s="18">
        <v>1</v>
      </c>
      <c r="AD138" s="19">
        <f t="shared" si="27"/>
        <v>66</v>
      </c>
      <c r="AE138" s="19" t="s">
        <v>755</v>
      </c>
      <c r="AF138" s="19"/>
      <c r="AG138" s="19" t="s">
        <v>166</v>
      </c>
      <c r="AH138" s="19" t="s">
        <v>166</v>
      </c>
      <c r="AI138" s="19"/>
      <c r="AJ138" s="10"/>
      <c r="AK138">
        <v>4</v>
      </c>
    </row>
    <row r="139" spans="1:46" customFormat="1" ht="89.25" x14ac:dyDescent="0.25">
      <c r="A139" s="151" t="s">
        <v>37</v>
      </c>
      <c r="B139" s="12" t="s">
        <v>38</v>
      </c>
      <c r="C139" s="9">
        <v>1</v>
      </c>
      <c r="D139" s="11" t="s">
        <v>236</v>
      </c>
      <c r="E139" s="12" t="s">
        <v>40</v>
      </c>
      <c r="F139" s="13">
        <v>1</v>
      </c>
      <c r="G139" s="12">
        <v>197</v>
      </c>
      <c r="H139" s="14" t="s">
        <v>234</v>
      </c>
      <c r="I139" s="15">
        <v>25</v>
      </c>
      <c r="J139" s="12"/>
      <c r="K139" s="12" t="s">
        <v>241</v>
      </c>
      <c r="L139" s="16">
        <v>1</v>
      </c>
      <c r="M139" s="12">
        <f t="shared" si="21"/>
        <v>25</v>
      </c>
      <c r="N139" s="16">
        <v>0</v>
      </c>
      <c r="O139" s="12">
        <f t="shared" si="22"/>
        <v>0</v>
      </c>
      <c r="P139" s="16">
        <v>0</v>
      </c>
      <c r="Q139" s="12">
        <f t="shared" si="23"/>
        <v>0</v>
      </c>
      <c r="R139" s="16">
        <v>0</v>
      </c>
      <c r="S139" s="12">
        <f t="shared" si="24"/>
        <v>0</v>
      </c>
      <c r="T139" s="16">
        <v>0</v>
      </c>
      <c r="U139" s="12">
        <f t="shared" si="25"/>
        <v>0</v>
      </c>
      <c r="V139" s="16">
        <v>0</v>
      </c>
      <c r="W139" s="12">
        <f t="shared" si="26"/>
        <v>0</v>
      </c>
      <c r="X139" s="12" t="s">
        <v>14</v>
      </c>
      <c r="Y139" s="12" t="s">
        <v>43</v>
      </c>
      <c r="Z139" s="12" t="s">
        <v>756</v>
      </c>
      <c r="AA139" s="17" t="s">
        <v>131</v>
      </c>
      <c r="AB139" s="9" t="s">
        <v>191</v>
      </c>
      <c r="AC139" s="18">
        <v>1</v>
      </c>
      <c r="AD139" s="19">
        <f t="shared" si="27"/>
        <v>25</v>
      </c>
      <c r="AE139" s="19" t="s">
        <v>755</v>
      </c>
      <c r="AF139" s="19"/>
      <c r="AG139" s="19" t="s">
        <v>166</v>
      </c>
      <c r="AH139" s="19" t="s">
        <v>166</v>
      </c>
      <c r="AI139" s="19"/>
      <c r="AJ139" s="10"/>
      <c r="AK139">
        <v>4</v>
      </c>
      <c r="AO139">
        <v>327.5</v>
      </c>
      <c r="AP139">
        <v>201.9</v>
      </c>
      <c r="AQ139">
        <f>69.2+33.8+22.5</f>
        <v>125.5</v>
      </c>
      <c r="AR139">
        <f>AO139-AP139-AQ139</f>
        <v>9.9999999999994316E-2</v>
      </c>
      <c r="AS139">
        <f>AP139-AT139</f>
        <v>218.9</v>
      </c>
      <c r="AT139">
        <v>-17</v>
      </c>
    </row>
    <row r="140" spans="1:46" customFormat="1" ht="76.5" x14ac:dyDescent="0.25">
      <c r="A140" s="151" t="s">
        <v>37</v>
      </c>
      <c r="B140" s="10" t="s">
        <v>67</v>
      </c>
      <c r="C140" s="9">
        <v>1</v>
      </c>
      <c r="D140" s="11" t="s">
        <v>242</v>
      </c>
      <c r="E140" s="12" t="s">
        <v>40</v>
      </c>
      <c r="F140" s="13">
        <v>10</v>
      </c>
      <c r="G140" s="13">
        <v>19</v>
      </c>
      <c r="H140" s="14" t="s">
        <v>69</v>
      </c>
      <c r="I140" s="15">
        <f>F140*G140</f>
        <v>190</v>
      </c>
      <c r="J140" s="12"/>
      <c r="K140" s="12"/>
      <c r="L140" s="16">
        <v>1</v>
      </c>
      <c r="M140" s="12">
        <f t="shared" si="21"/>
        <v>47.5</v>
      </c>
      <c r="N140" s="16">
        <v>0</v>
      </c>
      <c r="O140" s="12">
        <f t="shared" si="22"/>
        <v>0</v>
      </c>
      <c r="P140" s="16">
        <v>0</v>
      </c>
      <c r="Q140" s="12">
        <f t="shared" si="23"/>
        <v>0</v>
      </c>
      <c r="R140" s="16">
        <v>0</v>
      </c>
      <c r="S140" s="12">
        <f t="shared" si="24"/>
        <v>0</v>
      </c>
      <c r="T140" s="16">
        <v>0</v>
      </c>
      <c r="U140" s="12">
        <f t="shared" si="25"/>
        <v>0</v>
      </c>
      <c r="V140" s="16">
        <v>0</v>
      </c>
      <c r="W140" s="12">
        <f t="shared" si="26"/>
        <v>0</v>
      </c>
      <c r="X140" s="12" t="s">
        <v>240</v>
      </c>
      <c r="Y140" s="12" t="s">
        <v>43</v>
      </c>
      <c r="Z140" s="12" t="s">
        <v>243</v>
      </c>
      <c r="AA140" s="22" t="s">
        <v>131</v>
      </c>
      <c r="AB140" s="9" t="s">
        <v>238</v>
      </c>
      <c r="AC140" s="29">
        <v>0.25</v>
      </c>
      <c r="AD140" s="19">
        <f t="shared" si="27"/>
        <v>47.5</v>
      </c>
      <c r="AE140" s="34" t="s">
        <v>558</v>
      </c>
      <c r="AF140" s="30"/>
      <c r="AG140" s="34" t="s">
        <v>207</v>
      </c>
      <c r="AH140" s="30"/>
      <c r="AI140" s="30" t="s">
        <v>560</v>
      </c>
      <c r="AJ140" s="10"/>
      <c r="AK140">
        <v>10</v>
      </c>
    </row>
    <row r="141" spans="1:46" customFormat="1" ht="76.5" x14ac:dyDescent="0.25">
      <c r="A141" s="151" t="s">
        <v>37</v>
      </c>
      <c r="B141" s="10" t="s">
        <v>67</v>
      </c>
      <c r="C141" s="9">
        <v>1</v>
      </c>
      <c r="D141" s="11" t="s">
        <v>242</v>
      </c>
      <c r="E141" s="12" t="s">
        <v>40</v>
      </c>
      <c r="F141" s="13">
        <v>10</v>
      </c>
      <c r="G141" s="13">
        <v>19</v>
      </c>
      <c r="H141" s="14" t="s">
        <v>69</v>
      </c>
      <c r="I141" s="15">
        <f>F141*G141</f>
        <v>190</v>
      </c>
      <c r="J141" s="12"/>
      <c r="K141" s="12"/>
      <c r="L141" s="16">
        <v>1</v>
      </c>
      <c r="M141" s="12">
        <f t="shared" si="21"/>
        <v>47.5</v>
      </c>
      <c r="N141" s="16">
        <v>0</v>
      </c>
      <c r="O141" s="12">
        <f t="shared" si="22"/>
        <v>0</v>
      </c>
      <c r="P141" s="16">
        <v>0</v>
      </c>
      <c r="Q141" s="12">
        <f t="shared" si="23"/>
        <v>0</v>
      </c>
      <c r="R141" s="16">
        <v>0</v>
      </c>
      <c r="S141" s="12">
        <f t="shared" si="24"/>
        <v>0</v>
      </c>
      <c r="T141" s="16">
        <v>0</v>
      </c>
      <c r="U141" s="12">
        <f t="shared" si="25"/>
        <v>0</v>
      </c>
      <c r="V141" s="16">
        <v>0</v>
      </c>
      <c r="W141" s="12">
        <f t="shared" si="26"/>
        <v>0</v>
      </c>
      <c r="X141" s="12" t="s">
        <v>14</v>
      </c>
      <c r="Y141" s="12" t="s">
        <v>43</v>
      </c>
      <c r="Z141" s="12" t="s">
        <v>243</v>
      </c>
      <c r="AA141" s="17" t="s">
        <v>131</v>
      </c>
      <c r="AB141" s="9" t="s">
        <v>138</v>
      </c>
      <c r="AC141" s="18">
        <v>0.25</v>
      </c>
      <c r="AD141" s="19">
        <f t="shared" si="27"/>
        <v>47.5</v>
      </c>
      <c r="AE141" s="19" t="s">
        <v>559</v>
      </c>
      <c r="AF141" s="19"/>
      <c r="AG141" s="19" t="s">
        <v>207</v>
      </c>
      <c r="AH141" s="19"/>
      <c r="AI141" s="30" t="s">
        <v>560</v>
      </c>
      <c r="AJ141" s="10"/>
      <c r="AK141">
        <v>10</v>
      </c>
    </row>
    <row r="142" spans="1:46" customFormat="1" ht="89.25" x14ac:dyDescent="0.25">
      <c r="A142" s="151" t="s">
        <v>37</v>
      </c>
      <c r="B142" s="10" t="s">
        <v>67</v>
      </c>
      <c r="C142" s="9">
        <v>1</v>
      </c>
      <c r="D142" s="11" t="s">
        <v>242</v>
      </c>
      <c r="E142" s="12" t="s">
        <v>40</v>
      </c>
      <c r="F142" s="13">
        <v>5</v>
      </c>
      <c r="G142" s="13">
        <v>19</v>
      </c>
      <c r="H142" s="14" t="s">
        <v>69</v>
      </c>
      <c r="I142" s="15">
        <f>F142*G142</f>
        <v>95</v>
      </c>
      <c r="J142" s="12"/>
      <c r="K142" s="12"/>
      <c r="L142" s="16">
        <v>1</v>
      </c>
      <c r="M142" s="12">
        <f t="shared" si="21"/>
        <v>31.663499999999999</v>
      </c>
      <c r="N142" s="16">
        <v>0</v>
      </c>
      <c r="O142" s="12">
        <f t="shared" si="22"/>
        <v>0</v>
      </c>
      <c r="P142" s="16">
        <v>0</v>
      </c>
      <c r="Q142" s="12">
        <f t="shared" si="23"/>
        <v>0</v>
      </c>
      <c r="R142" s="16">
        <v>0</v>
      </c>
      <c r="S142" s="12">
        <f t="shared" si="24"/>
        <v>0</v>
      </c>
      <c r="T142" s="16">
        <v>0</v>
      </c>
      <c r="U142" s="12">
        <f t="shared" si="25"/>
        <v>0</v>
      </c>
      <c r="V142" s="16">
        <v>0</v>
      </c>
      <c r="W142" s="12">
        <f t="shared" si="26"/>
        <v>0</v>
      </c>
      <c r="X142" s="12" t="s">
        <v>14</v>
      </c>
      <c r="Y142" s="12" t="s">
        <v>43</v>
      </c>
      <c r="Z142" s="12" t="s">
        <v>245</v>
      </c>
      <c r="AA142" s="17" t="s">
        <v>131</v>
      </c>
      <c r="AB142" s="9" t="s">
        <v>238</v>
      </c>
      <c r="AC142" s="18">
        <v>0.33329999999999999</v>
      </c>
      <c r="AD142" s="19">
        <f t="shared" si="27"/>
        <v>31.663499999999999</v>
      </c>
      <c r="AE142" s="19" t="s">
        <v>556</v>
      </c>
      <c r="AF142" s="19"/>
      <c r="AG142" s="19" t="s">
        <v>207</v>
      </c>
      <c r="AH142" s="19"/>
      <c r="AI142" s="19" t="s">
        <v>557</v>
      </c>
      <c r="AJ142" s="10"/>
      <c r="AK142">
        <v>10</v>
      </c>
    </row>
    <row r="143" spans="1:46" customFormat="1" ht="140.25" x14ac:dyDescent="0.25">
      <c r="A143" s="151" t="s">
        <v>37</v>
      </c>
      <c r="B143" s="10" t="s">
        <v>38</v>
      </c>
      <c r="C143" s="9">
        <v>1</v>
      </c>
      <c r="D143" s="14" t="s">
        <v>246</v>
      </c>
      <c r="E143" s="12" t="s">
        <v>40</v>
      </c>
      <c r="F143" s="13">
        <v>0.2</v>
      </c>
      <c r="G143" s="13"/>
      <c r="H143" s="14" t="s">
        <v>41</v>
      </c>
      <c r="I143" s="15">
        <v>15</v>
      </c>
      <c r="J143" s="12"/>
      <c r="K143" s="12" t="s">
        <v>247</v>
      </c>
      <c r="L143" s="16">
        <v>1</v>
      </c>
      <c r="M143" s="12">
        <f t="shared" si="21"/>
        <v>15</v>
      </c>
      <c r="N143" s="16">
        <v>0</v>
      </c>
      <c r="O143" s="12">
        <f t="shared" si="22"/>
        <v>0</v>
      </c>
      <c r="P143" s="16">
        <v>0</v>
      </c>
      <c r="Q143" s="12">
        <f t="shared" si="23"/>
        <v>0</v>
      </c>
      <c r="R143" s="16">
        <v>0</v>
      </c>
      <c r="S143" s="12">
        <f t="shared" si="24"/>
        <v>0</v>
      </c>
      <c r="T143" s="16">
        <v>0</v>
      </c>
      <c r="U143" s="12">
        <f t="shared" si="25"/>
        <v>0</v>
      </c>
      <c r="V143" s="16">
        <v>0</v>
      </c>
      <c r="W143" s="12">
        <f t="shared" si="26"/>
        <v>0</v>
      </c>
      <c r="X143" s="12" t="s">
        <v>14</v>
      </c>
      <c r="Y143" s="12" t="s">
        <v>43</v>
      </c>
      <c r="Z143" s="12" t="s">
        <v>248</v>
      </c>
      <c r="AA143" s="22" t="s">
        <v>119</v>
      </c>
      <c r="AB143" s="22" t="s">
        <v>229</v>
      </c>
      <c r="AC143" s="29">
        <v>1</v>
      </c>
      <c r="AD143" s="19">
        <f t="shared" si="27"/>
        <v>15</v>
      </c>
      <c r="AE143" s="30" t="s">
        <v>671</v>
      </c>
      <c r="AF143" s="30"/>
      <c r="AG143" s="34" t="s">
        <v>207</v>
      </c>
      <c r="AH143" s="30" t="s">
        <v>80</v>
      </c>
      <c r="AI143" s="30"/>
      <c r="AJ143" s="10"/>
      <c r="AK143">
        <v>3</v>
      </c>
    </row>
    <row r="144" spans="1:46" customFormat="1" ht="25.5" x14ac:dyDescent="0.25">
      <c r="A144" s="151" t="s">
        <v>37</v>
      </c>
      <c r="B144" s="10" t="s">
        <v>38</v>
      </c>
      <c r="C144" s="9">
        <v>3</v>
      </c>
      <c r="D144" s="11" t="s">
        <v>249</v>
      </c>
      <c r="E144" s="12" t="s">
        <v>40</v>
      </c>
      <c r="F144" s="13">
        <v>5</v>
      </c>
      <c r="G144" s="13">
        <v>63</v>
      </c>
      <c r="H144" s="14" t="s">
        <v>41</v>
      </c>
      <c r="I144" s="15">
        <f>G144*Normer!Kursus_extra_pr_stud+Normer!Kursus_grund</f>
        <v>244.5</v>
      </c>
      <c r="J144" s="12"/>
      <c r="K144" s="12" t="s">
        <v>250</v>
      </c>
      <c r="L144" s="16">
        <v>1</v>
      </c>
      <c r="M144" s="12">
        <f t="shared" si="21"/>
        <v>81.5</v>
      </c>
      <c r="N144" s="16">
        <v>0</v>
      </c>
      <c r="O144" s="12">
        <f t="shared" si="22"/>
        <v>0</v>
      </c>
      <c r="P144" s="16">
        <v>0</v>
      </c>
      <c r="Q144" s="12">
        <f t="shared" si="23"/>
        <v>0</v>
      </c>
      <c r="R144" s="16">
        <v>0</v>
      </c>
      <c r="S144" s="12">
        <f t="shared" si="24"/>
        <v>0</v>
      </c>
      <c r="T144" s="16">
        <v>0</v>
      </c>
      <c r="U144" s="12">
        <f t="shared" si="25"/>
        <v>0</v>
      </c>
      <c r="V144" s="16">
        <v>0</v>
      </c>
      <c r="W144" s="12">
        <f t="shared" si="26"/>
        <v>0</v>
      </c>
      <c r="X144" s="12" t="s">
        <v>14</v>
      </c>
      <c r="Y144" s="12" t="s">
        <v>43</v>
      </c>
      <c r="Z144" s="12"/>
      <c r="AA144" s="17" t="s">
        <v>131</v>
      </c>
      <c r="AB144" s="9" t="s">
        <v>134</v>
      </c>
      <c r="AC144" s="18">
        <f>1/3</f>
        <v>0.33333333333333331</v>
      </c>
      <c r="AD144" s="19">
        <f t="shared" si="27"/>
        <v>81.5</v>
      </c>
      <c r="AE144" s="19"/>
      <c r="AF144" s="19"/>
      <c r="AG144" s="19" t="s">
        <v>207</v>
      </c>
      <c r="AH144" s="19" t="s">
        <v>80</v>
      </c>
      <c r="AI144" s="19"/>
      <c r="AJ144" s="10"/>
      <c r="AK144">
        <v>1</v>
      </c>
      <c r="AP144" s="166"/>
      <c r="AS144" s="168"/>
      <c r="AT144" s="167"/>
    </row>
    <row r="145" spans="1:46" customFormat="1" ht="51" x14ac:dyDescent="0.25">
      <c r="A145" s="151" t="s">
        <v>37</v>
      </c>
      <c r="B145" s="10" t="s">
        <v>38</v>
      </c>
      <c r="C145" s="9">
        <v>3</v>
      </c>
      <c r="D145" s="11" t="s">
        <v>249</v>
      </c>
      <c r="E145" s="12" t="s">
        <v>40</v>
      </c>
      <c r="F145" s="13">
        <v>5</v>
      </c>
      <c r="G145" s="13">
        <v>87</v>
      </c>
      <c r="H145" s="14" t="s">
        <v>48</v>
      </c>
      <c r="I145" s="15">
        <f>G145*Kursus_eksaminator</f>
        <v>28.9971</v>
      </c>
      <c r="J145" s="12"/>
      <c r="K145" s="12" t="s">
        <v>250</v>
      </c>
      <c r="L145" s="16">
        <v>1</v>
      </c>
      <c r="M145" s="12">
        <f t="shared" si="21"/>
        <v>9.6656999999999993</v>
      </c>
      <c r="N145" s="16">
        <v>0</v>
      </c>
      <c r="O145" s="12">
        <f t="shared" si="22"/>
        <v>0</v>
      </c>
      <c r="P145" s="16">
        <v>0</v>
      </c>
      <c r="Q145" s="12">
        <f t="shared" si="23"/>
        <v>0</v>
      </c>
      <c r="R145" s="16">
        <v>0</v>
      </c>
      <c r="S145" s="12">
        <f t="shared" si="24"/>
        <v>0</v>
      </c>
      <c r="T145" s="16">
        <v>0</v>
      </c>
      <c r="U145" s="12">
        <f t="shared" si="25"/>
        <v>0</v>
      </c>
      <c r="V145" s="16">
        <v>0</v>
      </c>
      <c r="W145" s="12">
        <f t="shared" si="26"/>
        <v>0</v>
      </c>
      <c r="X145" s="12" t="s">
        <v>14</v>
      </c>
      <c r="Y145" s="12" t="s">
        <v>43</v>
      </c>
      <c r="Z145" s="12"/>
      <c r="AA145" s="17" t="s">
        <v>131</v>
      </c>
      <c r="AB145" s="9" t="s">
        <v>134</v>
      </c>
      <c r="AC145" s="18">
        <f>1/3</f>
        <v>0.33333333333333331</v>
      </c>
      <c r="AD145" s="19">
        <f t="shared" si="27"/>
        <v>9.6656999999999993</v>
      </c>
      <c r="AE145" s="19" t="s">
        <v>656</v>
      </c>
      <c r="AF145" s="19"/>
      <c r="AG145" s="19" t="s">
        <v>207</v>
      </c>
      <c r="AH145" s="19" t="s">
        <v>80</v>
      </c>
      <c r="AI145" s="19"/>
      <c r="AJ145" s="10"/>
      <c r="AK145">
        <v>1</v>
      </c>
      <c r="AP145" s="166">
        <v>0</v>
      </c>
      <c r="AS145" s="168"/>
      <c r="AT145" s="167"/>
    </row>
    <row r="146" spans="1:46" customFormat="1" ht="25.5" x14ac:dyDescent="0.25">
      <c r="A146" s="152" t="s">
        <v>37</v>
      </c>
      <c r="B146" s="10" t="s">
        <v>38</v>
      </c>
      <c r="C146" s="9">
        <v>3</v>
      </c>
      <c r="D146" s="14" t="s">
        <v>249</v>
      </c>
      <c r="E146" s="12" t="s">
        <v>40</v>
      </c>
      <c r="F146" s="13">
        <v>5</v>
      </c>
      <c r="G146" s="13">
        <v>63</v>
      </c>
      <c r="H146" s="14" t="s">
        <v>41</v>
      </c>
      <c r="I146" s="15">
        <f>G146*Normer!Kursus_extra_pr_stud+Normer!Kursus_grund</f>
        <v>244.5</v>
      </c>
      <c r="J146" s="12"/>
      <c r="K146" s="12" t="s">
        <v>250</v>
      </c>
      <c r="L146" s="16">
        <v>1</v>
      </c>
      <c r="M146" s="12">
        <f t="shared" si="21"/>
        <v>81.5</v>
      </c>
      <c r="N146" s="16">
        <v>0</v>
      </c>
      <c r="O146" s="12">
        <f t="shared" si="22"/>
        <v>0</v>
      </c>
      <c r="P146" s="16">
        <v>0</v>
      </c>
      <c r="Q146" s="12">
        <f t="shared" si="23"/>
        <v>0</v>
      </c>
      <c r="R146" s="16">
        <v>0</v>
      </c>
      <c r="S146" s="12">
        <f t="shared" si="24"/>
        <v>0</v>
      </c>
      <c r="T146" s="16">
        <v>0</v>
      </c>
      <c r="U146" s="12">
        <f t="shared" si="25"/>
        <v>0</v>
      </c>
      <c r="V146" s="16">
        <v>0</v>
      </c>
      <c r="W146" s="12">
        <f t="shared" si="26"/>
        <v>0</v>
      </c>
      <c r="X146" s="12" t="s">
        <v>14</v>
      </c>
      <c r="Y146" s="12" t="s">
        <v>43</v>
      </c>
      <c r="Z146" s="12"/>
      <c r="AA146" s="17" t="s">
        <v>57</v>
      </c>
      <c r="AB146" s="9" t="s">
        <v>220</v>
      </c>
      <c r="AC146" s="18">
        <f>2/3/2</f>
        <v>0.33333333333333331</v>
      </c>
      <c r="AD146" s="19">
        <f t="shared" si="27"/>
        <v>81.5</v>
      </c>
      <c r="AE146" s="19"/>
      <c r="AF146" s="19"/>
      <c r="AG146" s="19" t="s">
        <v>207</v>
      </c>
      <c r="AH146" s="19" t="s">
        <v>80</v>
      </c>
      <c r="AI146" s="19"/>
      <c r="AJ146" s="10"/>
      <c r="AK146">
        <v>1</v>
      </c>
      <c r="AP146" s="166"/>
      <c r="AS146" s="168"/>
      <c r="AT146" s="167"/>
    </row>
    <row r="147" spans="1:46" customFormat="1" ht="51" x14ac:dyDescent="0.25">
      <c r="A147" s="151" t="s">
        <v>37</v>
      </c>
      <c r="B147" s="10" t="s">
        <v>38</v>
      </c>
      <c r="C147" s="9">
        <v>3</v>
      </c>
      <c r="D147" s="14" t="s">
        <v>249</v>
      </c>
      <c r="E147" s="12" t="s">
        <v>40</v>
      </c>
      <c r="F147" s="13">
        <v>5</v>
      </c>
      <c r="G147" s="13">
        <v>87</v>
      </c>
      <c r="H147" s="14" t="s">
        <v>48</v>
      </c>
      <c r="I147" s="15">
        <v>29</v>
      </c>
      <c r="J147" s="12"/>
      <c r="K147" s="12" t="s">
        <v>250</v>
      </c>
      <c r="L147" s="16">
        <v>1</v>
      </c>
      <c r="M147" s="12">
        <f t="shared" si="21"/>
        <v>9.6666666666666661</v>
      </c>
      <c r="N147" s="16">
        <v>0</v>
      </c>
      <c r="O147" s="12">
        <f t="shared" si="22"/>
        <v>0</v>
      </c>
      <c r="P147" s="16">
        <v>0</v>
      </c>
      <c r="Q147" s="12">
        <f t="shared" si="23"/>
        <v>0</v>
      </c>
      <c r="R147" s="16">
        <v>0</v>
      </c>
      <c r="S147" s="12">
        <f t="shared" si="24"/>
        <v>0</v>
      </c>
      <c r="T147" s="16">
        <v>0</v>
      </c>
      <c r="U147" s="12">
        <f t="shared" si="25"/>
        <v>0</v>
      </c>
      <c r="V147" s="16">
        <v>0</v>
      </c>
      <c r="W147" s="12">
        <f t="shared" si="26"/>
        <v>0</v>
      </c>
      <c r="X147" s="12" t="s">
        <v>14</v>
      </c>
      <c r="Y147" s="12" t="s">
        <v>43</v>
      </c>
      <c r="Z147" s="12"/>
      <c r="AA147" s="17" t="s">
        <v>57</v>
      </c>
      <c r="AB147" s="9" t="s">
        <v>220</v>
      </c>
      <c r="AC147" s="18">
        <f>2/3/2</f>
        <v>0.33333333333333331</v>
      </c>
      <c r="AD147" s="19">
        <f t="shared" si="27"/>
        <v>9.6666666666666661</v>
      </c>
      <c r="AE147" s="19" t="s">
        <v>656</v>
      </c>
      <c r="AF147" s="19"/>
      <c r="AG147" s="19" t="s">
        <v>207</v>
      </c>
      <c r="AH147" s="19" t="s">
        <v>80</v>
      </c>
      <c r="AI147" s="19"/>
      <c r="AJ147" s="10"/>
      <c r="AK147">
        <v>1</v>
      </c>
      <c r="AP147" s="166"/>
      <c r="AS147" s="168"/>
      <c r="AT147" s="167"/>
    </row>
    <row r="148" spans="1:46" customFormat="1" ht="38.25" x14ac:dyDescent="0.25">
      <c r="A148" s="151" t="s">
        <v>37</v>
      </c>
      <c r="B148" s="10" t="s">
        <v>38</v>
      </c>
      <c r="C148" s="9">
        <v>3</v>
      </c>
      <c r="D148" s="14" t="s">
        <v>249</v>
      </c>
      <c r="E148" s="12" t="s">
        <v>40</v>
      </c>
      <c r="F148" s="13">
        <v>5</v>
      </c>
      <c r="G148" s="13">
        <v>63</v>
      </c>
      <c r="H148" s="14" t="s">
        <v>94</v>
      </c>
      <c r="I148" s="15">
        <v>0</v>
      </c>
      <c r="J148" s="12"/>
      <c r="K148" s="12" t="s">
        <v>250</v>
      </c>
      <c r="L148" s="16">
        <v>1</v>
      </c>
      <c r="M148" s="12">
        <f t="shared" si="21"/>
        <v>0</v>
      </c>
      <c r="N148" s="16">
        <v>0</v>
      </c>
      <c r="O148" s="12">
        <f t="shared" si="22"/>
        <v>0</v>
      </c>
      <c r="P148" s="16">
        <v>0</v>
      </c>
      <c r="Q148" s="12">
        <f t="shared" si="23"/>
        <v>0</v>
      </c>
      <c r="R148" s="16">
        <v>0</v>
      </c>
      <c r="S148" s="12">
        <f t="shared" si="24"/>
        <v>0</v>
      </c>
      <c r="T148" s="16">
        <v>0</v>
      </c>
      <c r="U148" s="12">
        <f t="shared" si="25"/>
        <v>0</v>
      </c>
      <c r="V148" s="16">
        <v>0</v>
      </c>
      <c r="W148" s="12">
        <f t="shared" si="26"/>
        <v>0</v>
      </c>
      <c r="X148" s="12" t="s">
        <v>14</v>
      </c>
      <c r="Y148" s="12" t="s">
        <v>43</v>
      </c>
      <c r="Z148" s="12"/>
      <c r="AA148" s="17" t="s">
        <v>43</v>
      </c>
      <c r="AB148" s="20" t="s">
        <v>143</v>
      </c>
      <c r="AC148" s="18">
        <v>1</v>
      </c>
      <c r="AD148" s="19">
        <v>0</v>
      </c>
      <c r="AE148" s="19" t="s">
        <v>251</v>
      </c>
      <c r="AF148" s="19"/>
      <c r="AG148" s="19" t="s">
        <v>207</v>
      </c>
      <c r="AH148" s="19" t="s">
        <v>80</v>
      </c>
      <c r="AI148" s="19"/>
      <c r="AJ148" s="10"/>
      <c r="AK148">
        <v>1</v>
      </c>
      <c r="AP148" s="166"/>
      <c r="AS148" s="168"/>
      <c r="AT148" s="167"/>
    </row>
    <row r="149" spans="1:46" customFormat="1" ht="25.5" x14ac:dyDescent="0.25">
      <c r="A149" s="151" t="s">
        <v>37</v>
      </c>
      <c r="B149" s="10" t="s">
        <v>38</v>
      </c>
      <c r="C149" s="9">
        <v>3</v>
      </c>
      <c r="D149" s="14" t="s">
        <v>249</v>
      </c>
      <c r="E149" s="12" t="s">
        <v>40</v>
      </c>
      <c r="F149" s="13">
        <v>5</v>
      </c>
      <c r="G149" s="13">
        <v>63</v>
      </c>
      <c r="H149" s="14" t="s">
        <v>41</v>
      </c>
      <c r="I149" s="15">
        <f>G149*Normer!Kursus_extra_pr_stud+Normer!Kursus_grund</f>
        <v>244.5</v>
      </c>
      <c r="J149" s="12"/>
      <c r="K149" s="12" t="s">
        <v>250</v>
      </c>
      <c r="L149" s="16">
        <v>1</v>
      </c>
      <c r="M149" s="12">
        <f t="shared" si="21"/>
        <v>81.5</v>
      </c>
      <c r="N149" s="16">
        <v>0</v>
      </c>
      <c r="O149" s="12">
        <f t="shared" si="22"/>
        <v>0</v>
      </c>
      <c r="P149" s="16">
        <v>0</v>
      </c>
      <c r="Q149" s="12">
        <f t="shared" si="23"/>
        <v>0</v>
      </c>
      <c r="R149" s="16">
        <v>0</v>
      </c>
      <c r="S149" s="12">
        <f t="shared" si="24"/>
        <v>0</v>
      </c>
      <c r="T149" s="16">
        <v>0</v>
      </c>
      <c r="U149" s="12">
        <f t="shared" si="25"/>
        <v>0</v>
      </c>
      <c r="V149" s="16">
        <v>0</v>
      </c>
      <c r="W149" s="12">
        <f t="shared" si="26"/>
        <v>0</v>
      </c>
      <c r="X149" s="12" t="s">
        <v>14</v>
      </c>
      <c r="Y149" s="12" t="s">
        <v>43</v>
      </c>
      <c r="Z149" s="12"/>
      <c r="AA149" s="17" t="s">
        <v>57</v>
      </c>
      <c r="AB149" s="9" t="s">
        <v>85</v>
      </c>
      <c r="AC149" s="18">
        <f>2/3/2</f>
        <v>0.33333333333333331</v>
      </c>
      <c r="AD149" s="19">
        <f t="shared" ref="AD149:AD157" si="28">AC149*I149</f>
        <v>81.5</v>
      </c>
      <c r="AE149" s="19"/>
      <c r="AF149" s="19"/>
      <c r="AG149" s="19" t="s">
        <v>207</v>
      </c>
      <c r="AH149" s="19" t="s">
        <v>80</v>
      </c>
      <c r="AI149" s="19"/>
      <c r="AJ149" s="10"/>
      <c r="AK149">
        <v>1</v>
      </c>
      <c r="AP149" s="166"/>
      <c r="AS149" s="168"/>
      <c r="AT149" s="167"/>
    </row>
    <row r="150" spans="1:46" customFormat="1" ht="51" x14ac:dyDescent="0.25">
      <c r="A150" s="151" t="s">
        <v>37</v>
      </c>
      <c r="B150" s="10" t="s">
        <v>38</v>
      </c>
      <c r="C150" s="9">
        <v>3</v>
      </c>
      <c r="D150" s="14" t="s">
        <v>249</v>
      </c>
      <c r="E150" s="12" t="s">
        <v>40</v>
      </c>
      <c r="F150" s="13">
        <v>5</v>
      </c>
      <c r="G150" s="13">
        <v>87</v>
      </c>
      <c r="H150" s="14" t="s">
        <v>48</v>
      </c>
      <c r="I150" s="15">
        <v>29</v>
      </c>
      <c r="J150" s="12"/>
      <c r="K150" s="12" t="s">
        <v>250</v>
      </c>
      <c r="L150" s="16">
        <v>1</v>
      </c>
      <c r="M150" s="12">
        <f>L150*$I150*AC150</f>
        <v>9.6666666666666661</v>
      </c>
      <c r="N150" s="16">
        <v>0</v>
      </c>
      <c r="O150" s="12">
        <f t="shared" si="22"/>
        <v>0</v>
      </c>
      <c r="P150" s="16">
        <v>0</v>
      </c>
      <c r="Q150" s="12">
        <f t="shared" si="23"/>
        <v>0</v>
      </c>
      <c r="R150" s="16">
        <v>0</v>
      </c>
      <c r="S150" s="12">
        <f t="shared" si="24"/>
        <v>0</v>
      </c>
      <c r="T150" s="16">
        <v>0</v>
      </c>
      <c r="U150" s="12">
        <f t="shared" si="25"/>
        <v>0</v>
      </c>
      <c r="V150" s="16">
        <v>0</v>
      </c>
      <c r="W150" s="12">
        <f t="shared" si="26"/>
        <v>0</v>
      </c>
      <c r="X150" s="12" t="s">
        <v>14</v>
      </c>
      <c r="Y150" s="12" t="s">
        <v>43</v>
      </c>
      <c r="Z150" s="12"/>
      <c r="AA150" s="17" t="s">
        <v>57</v>
      </c>
      <c r="AB150" s="9" t="s">
        <v>85</v>
      </c>
      <c r="AC150" s="18">
        <f>2/3/2</f>
        <v>0.33333333333333331</v>
      </c>
      <c r="AD150" s="19">
        <f t="shared" si="28"/>
        <v>9.6666666666666661</v>
      </c>
      <c r="AE150" s="19" t="s">
        <v>656</v>
      </c>
      <c r="AF150" s="19"/>
      <c r="AG150" s="19" t="s">
        <v>207</v>
      </c>
      <c r="AH150" s="19" t="s">
        <v>80</v>
      </c>
      <c r="AI150" s="19"/>
      <c r="AJ150" s="10"/>
      <c r="AK150">
        <v>1</v>
      </c>
      <c r="AP150" s="166"/>
      <c r="AS150" s="168"/>
      <c r="AT150" s="167"/>
    </row>
    <row r="151" spans="1:46" customFormat="1" ht="38.25" x14ac:dyDescent="0.25">
      <c r="A151" s="151" t="s">
        <v>37</v>
      </c>
      <c r="B151" s="10" t="s">
        <v>38</v>
      </c>
      <c r="C151" s="9">
        <v>3</v>
      </c>
      <c r="D151" s="14" t="s">
        <v>252</v>
      </c>
      <c r="E151" s="12" t="s">
        <v>40</v>
      </c>
      <c r="F151" s="13">
        <v>5</v>
      </c>
      <c r="G151" s="13">
        <v>75</v>
      </c>
      <c r="H151" s="14" t="s">
        <v>41</v>
      </c>
      <c r="I151" s="13">
        <f>G151*Normer!Kursus_extra_pr_stud+Normer!Kursus_grund</f>
        <v>262.5</v>
      </c>
      <c r="J151" s="12"/>
      <c r="K151" s="12" t="s">
        <v>253</v>
      </c>
      <c r="L151" s="16">
        <v>1</v>
      </c>
      <c r="M151" s="12">
        <f t="shared" si="21"/>
        <v>87.5</v>
      </c>
      <c r="N151" s="16">
        <v>0</v>
      </c>
      <c r="O151" s="12">
        <f t="shared" si="22"/>
        <v>0</v>
      </c>
      <c r="P151" s="16">
        <v>0</v>
      </c>
      <c r="Q151" s="12">
        <f t="shared" si="23"/>
        <v>0</v>
      </c>
      <c r="R151" s="16">
        <v>0</v>
      </c>
      <c r="S151" s="12">
        <f t="shared" si="24"/>
        <v>0</v>
      </c>
      <c r="T151" s="16">
        <v>0</v>
      </c>
      <c r="U151" s="12">
        <f t="shared" si="25"/>
        <v>0</v>
      </c>
      <c r="V151" s="16">
        <v>0</v>
      </c>
      <c r="W151" s="12">
        <f t="shared" si="26"/>
        <v>0</v>
      </c>
      <c r="X151" s="12" t="s">
        <v>14</v>
      </c>
      <c r="Y151" s="12" t="s">
        <v>43</v>
      </c>
      <c r="Z151" s="12"/>
      <c r="AA151" s="17" t="s">
        <v>151</v>
      </c>
      <c r="AB151" s="21" t="s">
        <v>254</v>
      </c>
      <c r="AC151" s="35">
        <f t="shared" ref="AC151:AC156" si="29">1/3</f>
        <v>0.33333333333333331</v>
      </c>
      <c r="AD151" s="19">
        <f t="shared" si="28"/>
        <v>87.5</v>
      </c>
      <c r="AE151" s="19"/>
      <c r="AF151" s="19"/>
      <c r="AG151" s="19" t="s">
        <v>207</v>
      </c>
      <c r="AH151" s="19" t="s">
        <v>80</v>
      </c>
      <c r="AI151" s="19"/>
      <c r="AK151" s="10">
        <v>1</v>
      </c>
      <c r="AP151" s="166"/>
      <c r="AS151" s="168"/>
      <c r="AT151" s="167"/>
    </row>
    <row r="152" spans="1:46" customFormat="1" ht="38.25" x14ac:dyDescent="0.25">
      <c r="A152" s="151" t="s">
        <v>37</v>
      </c>
      <c r="B152" s="10" t="s">
        <v>38</v>
      </c>
      <c r="C152" s="9">
        <v>3</v>
      </c>
      <c r="D152" s="14" t="s">
        <v>252</v>
      </c>
      <c r="E152" s="12" t="s">
        <v>40</v>
      </c>
      <c r="F152" s="13">
        <v>5</v>
      </c>
      <c r="G152" s="13">
        <v>110</v>
      </c>
      <c r="H152" s="14" t="s">
        <v>48</v>
      </c>
      <c r="I152" s="13">
        <f>G152*Kursus_eksaminator</f>
        <v>36.662999999999997</v>
      </c>
      <c r="J152" s="12"/>
      <c r="K152" s="12" t="s">
        <v>253</v>
      </c>
      <c r="L152" s="16">
        <v>1</v>
      </c>
      <c r="M152" s="12">
        <f t="shared" si="21"/>
        <v>12.220999999999998</v>
      </c>
      <c r="N152" s="16">
        <v>0</v>
      </c>
      <c r="O152" s="12">
        <f t="shared" si="22"/>
        <v>0</v>
      </c>
      <c r="P152" s="16">
        <v>0</v>
      </c>
      <c r="Q152" s="12">
        <f t="shared" si="23"/>
        <v>0</v>
      </c>
      <c r="R152" s="16">
        <v>0</v>
      </c>
      <c r="S152" s="12">
        <f t="shared" si="24"/>
        <v>0</v>
      </c>
      <c r="T152" s="16">
        <v>0</v>
      </c>
      <c r="U152" s="12">
        <f t="shared" si="25"/>
        <v>0</v>
      </c>
      <c r="V152" s="16">
        <v>0</v>
      </c>
      <c r="W152" s="12">
        <f t="shared" si="26"/>
        <v>0</v>
      </c>
      <c r="X152" s="12" t="s">
        <v>14</v>
      </c>
      <c r="Y152" s="12" t="s">
        <v>43</v>
      </c>
      <c r="Z152" s="12"/>
      <c r="AA152" s="17" t="s">
        <v>151</v>
      </c>
      <c r="AB152" s="21" t="s">
        <v>254</v>
      </c>
      <c r="AC152" s="35">
        <f t="shared" si="29"/>
        <v>0.33333333333333331</v>
      </c>
      <c r="AD152" s="19">
        <f t="shared" si="28"/>
        <v>12.220999999999998</v>
      </c>
      <c r="AE152" s="19" t="s">
        <v>60</v>
      </c>
      <c r="AF152" s="19"/>
      <c r="AG152" s="19" t="s">
        <v>207</v>
      </c>
      <c r="AH152" s="19" t="s">
        <v>80</v>
      </c>
      <c r="AI152" s="19"/>
      <c r="AK152" s="10">
        <v>1</v>
      </c>
      <c r="AP152" s="166"/>
      <c r="AS152" s="168"/>
      <c r="AT152" s="167"/>
    </row>
    <row r="153" spans="1:46" customFormat="1" ht="38.25" x14ac:dyDescent="0.25">
      <c r="A153" s="151" t="s">
        <v>37</v>
      </c>
      <c r="B153" s="10" t="s">
        <v>38</v>
      </c>
      <c r="C153" s="9">
        <v>3</v>
      </c>
      <c r="D153" s="14" t="s">
        <v>252</v>
      </c>
      <c r="E153" s="12" t="s">
        <v>40</v>
      </c>
      <c r="F153" s="13">
        <v>5</v>
      </c>
      <c r="G153" s="13">
        <v>75</v>
      </c>
      <c r="H153" s="14" t="s">
        <v>41</v>
      </c>
      <c r="I153" s="13">
        <f>G153*Normer!Kursus_extra_pr_stud+Normer!Kursus_grund</f>
        <v>262.5</v>
      </c>
      <c r="J153" s="12"/>
      <c r="K153" s="12" t="s">
        <v>253</v>
      </c>
      <c r="L153" s="16">
        <v>1</v>
      </c>
      <c r="M153" s="12">
        <f t="shared" si="21"/>
        <v>87.5</v>
      </c>
      <c r="N153" s="16">
        <v>0</v>
      </c>
      <c r="O153" s="12">
        <f t="shared" si="22"/>
        <v>0</v>
      </c>
      <c r="P153" s="16">
        <v>0</v>
      </c>
      <c r="Q153" s="12">
        <f t="shared" si="23"/>
        <v>0</v>
      </c>
      <c r="R153" s="16">
        <v>0</v>
      </c>
      <c r="S153" s="12">
        <f t="shared" si="24"/>
        <v>0</v>
      </c>
      <c r="T153" s="16">
        <v>0</v>
      </c>
      <c r="U153" s="12">
        <f t="shared" si="25"/>
        <v>0</v>
      </c>
      <c r="V153" s="16">
        <v>0</v>
      </c>
      <c r="W153" s="12">
        <f t="shared" si="26"/>
        <v>0</v>
      </c>
      <c r="X153" s="12" t="s">
        <v>14</v>
      </c>
      <c r="Y153" s="12" t="s">
        <v>43</v>
      </c>
      <c r="Z153" s="12"/>
      <c r="AA153" s="20" t="s">
        <v>63</v>
      </c>
      <c r="AB153" s="20" t="s">
        <v>217</v>
      </c>
      <c r="AC153" s="35">
        <f t="shared" si="29"/>
        <v>0.33333333333333331</v>
      </c>
      <c r="AD153" s="19">
        <f t="shared" si="28"/>
        <v>87.5</v>
      </c>
      <c r="AE153" s="19"/>
      <c r="AF153" s="19"/>
      <c r="AG153" s="19" t="s">
        <v>207</v>
      </c>
      <c r="AH153" s="19" t="s">
        <v>80</v>
      </c>
      <c r="AI153" s="19"/>
      <c r="AK153" s="10">
        <v>1</v>
      </c>
      <c r="AP153" s="166"/>
      <c r="AS153" s="168"/>
      <c r="AT153" s="167"/>
    </row>
    <row r="154" spans="1:46" customFormat="1" ht="38.25" x14ac:dyDescent="0.25">
      <c r="A154" s="151" t="s">
        <v>37</v>
      </c>
      <c r="B154" s="10" t="s">
        <v>38</v>
      </c>
      <c r="C154" s="9">
        <v>3</v>
      </c>
      <c r="D154" s="14" t="s">
        <v>252</v>
      </c>
      <c r="E154" s="12" t="s">
        <v>40</v>
      </c>
      <c r="F154" s="13">
        <v>5</v>
      </c>
      <c r="G154" s="13">
        <v>110</v>
      </c>
      <c r="H154" s="14" t="s">
        <v>48</v>
      </c>
      <c r="I154" s="13">
        <f>G154*Kursus_eksaminator</f>
        <v>36.662999999999997</v>
      </c>
      <c r="J154" s="12"/>
      <c r="K154" s="12" t="s">
        <v>253</v>
      </c>
      <c r="L154" s="16">
        <v>1</v>
      </c>
      <c r="M154" s="12">
        <f t="shared" si="21"/>
        <v>12.220999999999998</v>
      </c>
      <c r="N154" s="16">
        <v>0</v>
      </c>
      <c r="O154" s="12">
        <f t="shared" si="22"/>
        <v>0</v>
      </c>
      <c r="P154" s="16">
        <v>0</v>
      </c>
      <c r="Q154" s="12">
        <f t="shared" si="23"/>
        <v>0</v>
      </c>
      <c r="R154" s="16">
        <v>0</v>
      </c>
      <c r="S154" s="12">
        <f t="shared" si="24"/>
        <v>0</v>
      </c>
      <c r="T154" s="16">
        <v>0</v>
      </c>
      <c r="U154" s="12">
        <f t="shared" si="25"/>
        <v>0</v>
      </c>
      <c r="V154" s="16">
        <v>0</v>
      </c>
      <c r="W154" s="12">
        <f t="shared" si="26"/>
        <v>0</v>
      </c>
      <c r="X154" s="12" t="s">
        <v>14</v>
      </c>
      <c r="Y154" s="12" t="s">
        <v>43</v>
      </c>
      <c r="Z154" s="12"/>
      <c r="AA154" s="20" t="s">
        <v>63</v>
      </c>
      <c r="AB154" s="20" t="s">
        <v>217</v>
      </c>
      <c r="AC154" s="35">
        <f t="shared" si="29"/>
        <v>0.33333333333333331</v>
      </c>
      <c r="AD154" s="19">
        <f t="shared" si="28"/>
        <v>12.220999999999998</v>
      </c>
      <c r="AE154" s="19" t="s">
        <v>60</v>
      </c>
      <c r="AF154" s="19"/>
      <c r="AG154" s="19" t="s">
        <v>207</v>
      </c>
      <c r="AH154" s="19" t="s">
        <v>80</v>
      </c>
      <c r="AI154" s="19"/>
      <c r="AJ154" s="10"/>
      <c r="AK154" s="153">
        <v>1</v>
      </c>
      <c r="AP154" s="166"/>
      <c r="AS154" s="168"/>
      <c r="AT154" s="167"/>
    </row>
    <row r="155" spans="1:46" customFormat="1" ht="38.25" x14ac:dyDescent="0.25">
      <c r="A155" s="151" t="s">
        <v>37</v>
      </c>
      <c r="B155" s="10" t="s">
        <v>38</v>
      </c>
      <c r="C155" s="9">
        <v>3</v>
      </c>
      <c r="D155" s="11" t="s">
        <v>252</v>
      </c>
      <c r="E155" s="12" t="s">
        <v>40</v>
      </c>
      <c r="F155" s="13">
        <v>5</v>
      </c>
      <c r="G155" s="13">
        <v>75</v>
      </c>
      <c r="H155" s="14" t="s">
        <v>41</v>
      </c>
      <c r="I155" s="13">
        <f>G155*Normer!Kursus_extra_pr_stud+Normer!Kursus_grund</f>
        <v>262.5</v>
      </c>
      <c r="J155" s="12"/>
      <c r="K155" s="12" t="s">
        <v>253</v>
      </c>
      <c r="L155" s="16">
        <v>1</v>
      </c>
      <c r="M155" s="12">
        <f t="shared" si="21"/>
        <v>87.5</v>
      </c>
      <c r="N155" s="16">
        <v>0</v>
      </c>
      <c r="O155" s="12">
        <f t="shared" si="22"/>
        <v>0</v>
      </c>
      <c r="P155" s="16">
        <v>0</v>
      </c>
      <c r="Q155" s="12">
        <f t="shared" si="23"/>
        <v>0</v>
      </c>
      <c r="R155" s="16">
        <v>0</v>
      </c>
      <c r="S155" s="12">
        <f t="shared" si="24"/>
        <v>0</v>
      </c>
      <c r="T155" s="16">
        <v>0</v>
      </c>
      <c r="U155" s="12">
        <f t="shared" si="25"/>
        <v>0</v>
      </c>
      <c r="V155" s="16">
        <v>0</v>
      </c>
      <c r="W155" s="12">
        <f t="shared" si="26"/>
        <v>0</v>
      </c>
      <c r="X155" s="12" t="s">
        <v>14</v>
      </c>
      <c r="Y155" s="12" t="s">
        <v>43</v>
      </c>
      <c r="Z155" s="12"/>
      <c r="AA155" s="20" t="s">
        <v>57</v>
      </c>
      <c r="AB155" s="22" t="s">
        <v>255</v>
      </c>
      <c r="AC155" s="35">
        <f t="shared" si="29"/>
        <v>0.33333333333333331</v>
      </c>
      <c r="AD155" s="19">
        <f t="shared" si="28"/>
        <v>87.5</v>
      </c>
      <c r="AE155" s="19"/>
      <c r="AF155" s="19"/>
      <c r="AG155" s="19" t="s">
        <v>207</v>
      </c>
      <c r="AH155" s="19" t="s">
        <v>80</v>
      </c>
      <c r="AI155" s="19"/>
      <c r="AJ155" s="10"/>
      <c r="AK155" s="154">
        <v>1</v>
      </c>
      <c r="AP155" s="166"/>
      <c r="AS155" s="168"/>
      <c r="AT155" s="167"/>
    </row>
    <row r="156" spans="1:46" customFormat="1" ht="38.25" x14ac:dyDescent="0.25">
      <c r="A156" s="151" t="s">
        <v>37</v>
      </c>
      <c r="B156" s="10" t="s">
        <v>38</v>
      </c>
      <c r="C156" s="9">
        <v>3</v>
      </c>
      <c r="D156" s="11" t="s">
        <v>252</v>
      </c>
      <c r="E156" s="12" t="s">
        <v>40</v>
      </c>
      <c r="F156" s="13">
        <v>5</v>
      </c>
      <c r="G156" s="13">
        <v>110</v>
      </c>
      <c r="H156" s="14" t="s">
        <v>48</v>
      </c>
      <c r="I156" s="13">
        <f>G156*Kursus_eksaminator</f>
        <v>36.662999999999997</v>
      </c>
      <c r="J156" s="12"/>
      <c r="K156" s="12" t="s">
        <v>253</v>
      </c>
      <c r="L156" s="16">
        <v>1</v>
      </c>
      <c r="M156" s="12">
        <f t="shared" si="21"/>
        <v>12.220999999999998</v>
      </c>
      <c r="N156" s="16">
        <v>0</v>
      </c>
      <c r="O156" s="12">
        <f t="shared" si="22"/>
        <v>0</v>
      </c>
      <c r="P156" s="16">
        <v>0</v>
      </c>
      <c r="Q156" s="12">
        <f t="shared" si="23"/>
        <v>0</v>
      </c>
      <c r="R156" s="16">
        <v>0</v>
      </c>
      <c r="S156" s="12">
        <f t="shared" si="24"/>
        <v>0</v>
      </c>
      <c r="T156" s="16">
        <v>0</v>
      </c>
      <c r="U156" s="12">
        <f t="shared" si="25"/>
        <v>0</v>
      </c>
      <c r="V156" s="16">
        <v>0</v>
      </c>
      <c r="W156" s="12">
        <f t="shared" si="26"/>
        <v>0</v>
      </c>
      <c r="X156" s="12" t="s">
        <v>14</v>
      </c>
      <c r="Y156" s="12" t="s">
        <v>43</v>
      </c>
      <c r="Z156" s="12"/>
      <c r="AA156" s="20" t="s">
        <v>57</v>
      </c>
      <c r="AB156" s="22" t="s">
        <v>255</v>
      </c>
      <c r="AC156" s="35">
        <f t="shared" si="29"/>
        <v>0.33333333333333331</v>
      </c>
      <c r="AD156" s="19">
        <f t="shared" si="28"/>
        <v>12.220999999999998</v>
      </c>
      <c r="AE156" s="19" t="s">
        <v>60</v>
      </c>
      <c r="AF156" s="19"/>
      <c r="AG156" s="19" t="s">
        <v>207</v>
      </c>
      <c r="AH156" s="19" t="s">
        <v>80</v>
      </c>
      <c r="AI156" s="19"/>
      <c r="AJ156" s="10"/>
      <c r="AK156" s="154">
        <v>1</v>
      </c>
      <c r="AP156" s="166"/>
      <c r="AS156" s="168"/>
      <c r="AT156" s="167"/>
    </row>
    <row r="157" spans="1:46" customFormat="1" ht="38.25" x14ac:dyDescent="0.25">
      <c r="A157" s="151" t="s">
        <v>37</v>
      </c>
      <c r="B157" s="10" t="s">
        <v>38</v>
      </c>
      <c r="C157" s="9">
        <v>3</v>
      </c>
      <c r="D157" s="14" t="s">
        <v>252</v>
      </c>
      <c r="E157" s="12" t="s">
        <v>40</v>
      </c>
      <c r="F157" s="13">
        <v>5</v>
      </c>
      <c r="G157" s="13">
        <v>110</v>
      </c>
      <c r="H157" s="14" t="s">
        <v>94</v>
      </c>
      <c r="I157" s="15">
        <f>G157*Intern_censor_kursus</f>
        <v>36.662999999999997</v>
      </c>
      <c r="J157" s="12"/>
      <c r="K157" s="12" t="s">
        <v>253</v>
      </c>
      <c r="L157" s="16">
        <v>1</v>
      </c>
      <c r="M157" s="12">
        <f t="shared" si="21"/>
        <v>36.662999999999997</v>
      </c>
      <c r="N157" s="16">
        <v>0</v>
      </c>
      <c r="O157" s="12">
        <f t="shared" si="22"/>
        <v>0</v>
      </c>
      <c r="P157" s="16">
        <v>0</v>
      </c>
      <c r="Q157" s="12">
        <f t="shared" si="23"/>
        <v>0</v>
      </c>
      <c r="R157" s="16">
        <v>0</v>
      </c>
      <c r="S157" s="12">
        <f t="shared" si="24"/>
        <v>0</v>
      </c>
      <c r="T157" s="16">
        <v>0</v>
      </c>
      <c r="U157" s="12">
        <f t="shared" si="25"/>
        <v>0</v>
      </c>
      <c r="V157" s="16">
        <v>0</v>
      </c>
      <c r="W157" s="12">
        <f t="shared" si="26"/>
        <v>0</v>
      </c>
      <c r="X157" s="12" t="s">
        <v>14</v>
      </c>
      <c r="Y157" s="12" t="s">
        <v>43</v>
      </c>
      <c r="Z157" s="12"/>
      <c r="AA157" s="17" t="s">
        <v>57</v>
      </c>
      <c r="AB157" s="20" t="s">
        <v>256</v>
      </c>
      <c r="AC157" s="18">
        <v>1</v>
      </c>
      <c r="AD157" s="19">
        <f t="shared" si="28"/>
        <v>36.662999999999997</v>
      </c>
      <c r="AE157" s="19" t="s">
        <v>60</v>
      </c>
      <c r="AF157" s="19"/>
      <c r="AG157" s="19" t="s">
        <v>207</v>
      </c>
      <c r="AH157" s="19" t="s">
        <v>80</v>
      </c>
      <c r="AI157" s="19"/>
      <c r="AJ157" s="10"/>
      <c r="AK157" s="155">
        <v>1</v>
      </c>
      <c r="AP157" s="166"/>
      <c r="AS157" s="168"/>
      <c r="AT157" s="167"/>
    </row>
    <row r="158" spans="1:46" customFormat="1" ht="25.5" x14ac:dyDescent="0.25">
      <c r="A158" s="151" t="s">
        <v>37</v>
      </c>
      <c r="B158" s="10" t="s">
        <v>67</v>
      </c>
      <c r="C158" s="9">
        <v>3</v>
      </c>
      <c r="D158" s="11" t="s">
        <v>257</v>
      </c>
      <c r="E158" s="12" t="s">
        <v>40</v>
      </c>
      <c r="F158" s="13">
        <v>15</v>
      </c>
      <c r="G158" s="13">
        <v>63</v>
      </c>
      <c r="H158" s="14" t="s">
        <v>69</v>
      </c>
      <c r="I158" s="15">
        <v>945</v>
      </c>
      <c r="J158" s="12"/>
      <c r="K158" s="12"/>
      <c r="L158" s="16">
        <v>1</v>
      </c>
      <c r="M158" s="12">
        <f t="shared" si="21"/>
        <v>189</v>
      </c>
      <c r="N158" s="16">
        <v>0</v>
      </c>
      <c r="O158" s="12">
        <f t="shared" si="22"/>
        <v>0</v>
      </c>
      <c r="P158" s="16">
        <v>0</v>
      </c>
      <c r="Q158" s="12">
        <f t="shared" si="23"/>
        <v>0</v>
      </c>
      <c r="R158" s="16">
        <v>0</v>
      </c>
      <c r="S158" s="12">
        <f t="shared" si="24"/>
        <v>0</v>
      </c>
      <c r="T158" s="16">
        <v>0</v>
      </c>
      <c r="U158" s="12">
        <f t="shared" si="25"/>
        <v>0</v>
      </c>
      <c r="V158" s="16">
        <v>0</v>
      </c>
      <c r="W158" s="12">
        <f t="shared" si="26"/>
        <v>0</v>
      </c>
      <c r="X158" s="12" t="s">
        <v>14</v>
      </c>
      <c r="Y158" s="12" t="s">
        <v>43</v>
      </c>
      <c r="Z158" s="12"/>
      <c r="AA158" s="17" t="s">
        <v>131</v>
      </c>
      <c r="AB158" s="9" t="s">
        <v>134</v>
      </c>
      <c r="AC158" s="18">
        <v>0.2</v>
      </c>
      <c r="AD158" s="19">
        <f t="shared" ref="AD158:AD181" si="30">AC158*I158</f>
        <v>189</v>
      </c>
      <c r="AE158" s="19" t="s">
        <v>258</v>
      </c>
      <c r="AF158" s="19"/>
      <c r="AG158" s="19" t="s">
        <v>259</v>
      </c>
      <c r="AH158" s="19" t="s">
        <v>80</v>
      </c>
      <c r="AI158" s="19"/>
      <c r="AJ158" s="10"/>
      <c r="AK158">
        <v>10</v>
      </c>
    </row>
    <row r="159" spans="1:46" customFormat="1" ht="25.5" x14ac:dyDescent="0.25">
      <c r="A159" s="151" t="s">
        <v>37</v>
      </c>
      <c r="B159" s="10" t="s">
        <v>67</v>
      </c>
      <c r="C159" s="9">
        <v>3</v>
      </c>
      <c r="D159" s="14" t="s">
        <v>257</v>
      </c>
      <c r="E159" s="12" t="s">
        <v>40</v>
      </c>
      <c r="F159" s="13">
        <v>15</v>
      </c>
      <c r="G159" s="13">
        <v>63</v>
      </c>
      <c r="H159" s="14" t="s">
        <v>74</v>
      </c>
      <c r="I159" s="15">
        <v>126</v>
      </c>
      <c r="J159" s="12">
        <v>126</v>
      </c>
      <c r="K159" s="12"/>
      <c r="L159" s="16">
        <v>1</v>
      </c>
      <c r="M159" s="12">
        <f t="shared" si="21"/>
        <v>12.600000000000001</v>
      </c>
      <c r="N159" s="16">
        <v>0</v>
      </c>
      <c r="O159" s="12">
        <f t="shared" si="22"/>
        <v>0</v>
      </c>
      <c r="P159" s="16">
        <v>0</v>
      </c>
      <c r="Q159" s="12">
        <f t="shared" si="23"/>
        <v>0</v>
      </c>
      <c r="R159" s="16">
        <v>0</v>
      </c>
      <c r="S159" s="12">
        <f t="shared" si="24"/>
        <v>0</v>
      </c>
      <c r="T159" s="16">
        <v>0</v>
      </c>
      <c r="U159" s="12">
        <f t="shared" si="25"/>
        <v>0</v>
      </c>
      <c r="V159" s="16">
        <v>0</v>
      </c>
      <c r="W159" s="12">
        <f t="shared" si="26"/>
        <v>0</v>
      </c>
      <c r="X159" s="12" t="s">
        <v>14</v>
      </c>
      <c r="Y159" s="12" t="s">
        <v>43</v>
      </c>
      <c r="Z159" s="12"/>
      <c r="AA159" s="31" t="s">
        <v>131</v>
      </c>
      <c r="AB159" s="20" t="s">
        <v>132</v>
      </c>
      <c r="AC159" s="18">
        <v>0.1</v>
      </c>
      <c r="AD159" s="19">
        <f t="shared" si="30"/>
        <v>12.600000000000001</v>
      </c>
      <c r="AE159" s="19" t="s">
        <v>260</v>
      </c>
      <c r="AF159" s="30"/>
      <c r="AG159" s="19" t="s">
        <v>207</v>
      </c>
      <c r="AH159" s="30"/>
      <c r="AI159" s="30"/>
      <c r="AJ159" s="10"/>
      <c r="AK159">
        <v>11</v>
      </c>
    </row>
    <row r="160" spans="1:46" customFormat="1" ht="25.5" x14ac:dyDescent="0.25">
      <c r="A160" s="151" t="s">
        <v>37</v>
      </c>
      <c r="B160" s="10" t="s">
        <v>67</v>
      </c>
      <c r="C160" s="9">
        <v>3</v>
      </c>
      <c r="D160" s="11" t="s">
        <v>257</v>
      </c>
      <c r="E160" s="12" t="s">
        <v>40</v>
      </c>
      <c r="F160" s="13">
        <v>15</v>
      </c>
      <c r="G160" s="13">
        <v>63</v>
      </c>
      <c r="H160" s="14" t="s">
        <v>69</v>
      </c>
      <c r="I160" s="15">
        <v>945</v>
      </c>
      <c r="J160" s="12"/>
      <c r="K160" s="12"/>
      <c r="L160" s="16">
        <v>1</v>
      </c>
      <c r="M160" s="12">
        <f t="shared" si="21"/>
        <v>189</v>
      </c>
      <c r="N160" s="16">
        <v>0</v>
      </c>
      <c r="O160" s="12">
        <f t="shared" si="22"/>
        <v>0</v>
      </c>
      <c r="P160" s="16">
        <v>0</v>
      </c>
      <c r="Q160" s="12">
        <f t="shared" si="23"/>
        <v>0</v>
      </c>
      <c r="R160" s="16">
        <v>0</v>
      </c>
      <c r="S160" s="12">
        <f t="shared" si="24"/>
        <v>0</v>
      </c>
      <c r="T160" s="16">
        <v>0</v>
      </c>
      <c r="U160" s="12">
        <f t="shared" si="25"/>
        <v>0</v>
      </c>
      <c r="V160" s="16">
        <v>0</v>
      </c>
      <c r="W160" s="12">
        <f t="shared" si="26"/>
        <v>0</v>
      </c>
      <c r="X160" s="12" t="s">
        <v>14</v>
      </c>
      <c r="Y160" s="12" t="s">
        <v>43</v>
      </c>
      <c r="Z160" s="12"/>
      <c r="AA160" s="17" t="s">
        <v>57</v>
      </c>
      <c r="AB160" s="22" t="s">
        <v>255</v>
      </c>
      <c r="AC160" s="18">
        <v>0.2</v>
      </c>
      <c r="AD160" s="19">
        <f t="shared" si="30"/>
        <v>189</v>
      </c>
      <c r="AE160" s="19" t="s">
        <v>261</v>
      </c>
      <c r="AF160" s="19"/>
      <c r="AG160" s="19" t="s">
        <v>207</v>
      </c>
      <c r="AH160" s="19" t="s">
        <v>80</v>
      </c>
      <c r="AI160" s="19"/>
      <c r="AJ160" s="10"/>
      <c r="AK160">
        <v>10</v>
      </c>
    </row>
    <row r="161" spans="1:46" customFormat="1" ht="25.5" x14ac:dyDescent="0.25">
      <c r="A161" s="151" t="s">
        <v>37</v>
      </c>
      <c r="B161" s="10" t="s">
        <v>67</v>
      </c>
      <c r="C161" s="9">
        <v>3</v>
      </c>
      <c r="D161" s="14" t="s">
        <v>257</v>
      </c>
      <c r="E161" s="12" t="s">
        <v>40</v>
      </c>
      <c r="F161" s="13">
        <v>15</v>
      </c>
      <c r="G161" s="13">
        <v>63</v>
      </c>
      <c r="H161" s="14" t="s">
        <v>69</v>
      </c>
      <c r="I161" s="15">
        <v>945</v>
      </c>
      <c r="J161" s="12"/>
      <c r="K161" s="12"/>
      <c r="L161" s="16">
        <v>1</v>
      </c>
      <c r="M161" s="12">
        <f t="shared" si="21"/>
        <v>94.5</v>
      </c>
      <c r="N161" s="16">
        <v>0</v>
      </c>
      <c r="O161" s="12">
        <f t="shared" si="22"/>
        <v>0</v>
      </c>
      <c r="P161" s="16">
        <v>0</v>
      </c>
      <c r="Q161" s="12">
        <f t="shared" si="23"/>
        <v>0</v>
      </c>
      <c r="R161" s="16">
        <v>0</v>
      </c>
      <c r="S161" s="12">
        <f t="shared" si="24"/>
        <v>0</v>
      </c>
      <c r="T161" s="16">
        <v>0</v>
      </c>
      <c r="U161" s="12">
        <f t="shared" si="25"/>
        <v>0</v>
      </c>
      <c r="V161" s="16">
        <v>0</v>
      </c>
      <c r="W161" s="12">
        <f t="shared" si="26"/>
        <v>0</v>
      </c>
      <c r="X161" s="12" t="s">
        <v>14</v>
      </c>
      <c r="Y161" s="12" t="s">
        <v>43</v>
      </c>
      <c r="Z161" s="12"/>
      <c r="AA161" s="31" t="s">
        <v>57</v>
      </c>
      <c r="AB161" s="20" t="s">
        <v>220</v>
      </c>
      <c r="AC161" s="18">
        <v>0.1</v>
      </c>
      <c r="AD161" s="19">
        <f t="shared" si="30"/>
        <v>94.5</v>
      </c>
      <c r="AE161" s="19" t="s">
        <v>262</v>
      </c>
      <c r="AF161" s="19"/>
      <c r="AG161" s="19" t="s">
        <v>207</v>
      </c>
      <c r="AH161" s="19" t="s">
        <v>80</v>
      </c>
      <c r="AI161" s="19"/>
      <c r="AJ161" s="10"/>
      <c r="AK161">
        <v>10</v>
      </c>
    </row>
    <row r="162" spans="1:46" customFormat="1" ht="25.5" x14ac:dyDescent="0.25">
      <c r="A162" s="151" t="s">
        <v>37</v>
      </c>
      <c r="B162" s="10" t="s">
        <v>67</v>
      </c>
      <c r="C162" s="9">
        <v>3</v>
      </c>
      <c r="D162" s="14" t="s">
        <v>257</v>
      </c>
      <c r="E162" s="12" t="s">
        <v>40</v>
      </c>
      <c r="F162" s="13">
        <v>15</v>
      </c>
      <c r="G162" s="13">
        <v>63</v>
      </c>
      <c r="H162" s="14" t="s">
        <v>69</v>
      </c>
      <c r="I162" s="15">
        <v>945</v>
      </c>
      <c r="J162" s="12"/>
      <c r="K162" s="12"/>
      <c r="L162" s="16">
        <v>1</v>
      </c>
      <c r="M162" s="12">
        <f t="shared" si="21"/>
        <v>189</v>
      </c>
      <c r="N162" s="16">
        <v>0</v>
      </c>
      <c r="O162" s="12">
        <f t="shared" si="22"/>
        <v>0</v>
      </c>
      <c r="P162" s="16">
        <v>0</v>
      </c>
      <c r="Q162" s="12">
        <f t="shared" si="23"/>
        <v>0</v>
      </c>
      <c r="R162" s="16">
        <v>0</v>
      </c>
      <c r="S162" s="12">
        <f t="shared" si="24"/>
        <v>0</v>
      </c>
      <c r="T162" s="16">
        <v>0</v>
      </c>
      <c r="U162" s="12">
        <f t="shared" si="25"/>
        <v>0</v>
      </c>
      <c r="V162" s="16">
        <v>0</v>
      </c>
      <c r="W162" s="12">
        <f t="shared" si="26"/>
        <v>0</v>
      </c>
      <c r="X162" s="12" t="s">
        <v>14</v>
      </c>
      <c r="Y162" s="12" t="s">
        <v>43</v>
      </c>
      <c r="Z162" s="12"/>
      <c r="AA162" s="31" t="s">
        <v>57</v>
      </c>
      <c r="AB162" s="20" t="s">
        <v>85</v>
      </c>
      <c r="AC162" s="18">
        <v>0.2</v>
      </c>
      <c r="AD162" s="19">
        <f t="shared" si="30"/>
        <v>189</v>
      </c>
      <c r="AE162" s="19" t="s">
        <v>263</v>
      </c>
      <c r="AF162" s="19"/>
      <c r="AG162" s="19" t="s">
        <v>207</v>
      </c>
      <c r="AH162" s="19" t="s">
        <v>80</v>
      </c>
      <c r="AI162" s="19"/>
      <c r="AJ162" s="10"/>
      <c r="AK162">
        <v>10</v>
      </c>
    </row>
    <row r="163" spans="1:46" customFormat="1" ht="25.5" x14ac:dyDescent="0.25">
      <c r="A163" s="151" t="s">
        <v>37</v>
      </c>
      <c r="B163" s="10" t="s">
        <v>67</v>
      </c>
      <c r="C163" s="9">
        <v>3</v>
      </c>
      <c r="D163" s="11" t="s">
        <v>257</v>
      </c>
      <c r="E163" s="12" t="s">
        <v>40</v>
      </c>
      <c r="F163" s="13">
        <v>15</v>
      </c>
      <c r="G163" s="13">
        <v>63</v>
      </c>
      <c r="H163" s="14" t="s">
        <v>69</v>
      </c>
      <c r="I163" s="15">
        <v>945</v>
      </c>
      <c r="J163" s="12"/>
      <c r="K163" s="12"/>
      <c r="L163" s="16">
        <v>1</v>
      </c>
      <c r="M163" s="12">
        <f t="shared" si="21"/>
        <v>94.5</v>
      </c>
      <c r="N163" s="16">
        <v>0</v>
      </c>
      <c r="O163" s="12">
        <f t="shared" si="22"/>
        <v>0</v>
      </c>
      <c r="P163" s="16">
        <v>0</v>
      </c>
      <c r="Q163" s="12">
        <f t="shared" si="23"/>
        <v>0</v>
      </c>
      <c r="R163" s="16">
        <v>0</v>
      </c>
      <c r="S163" s="12">
        <f t="shared" si="24"/>
        <v>0</v>
      </c>
      <c r="T163" s="16">
        <v>0</v>
      </c>
      <c r="U163" s="12">
        <f t="shared" si="25"/>
        <v>0</v>
      </c>
      <c r="V163" s="16">
        <v>0</v>
      </c>
      <c r="W163" s="12">
        <f t="shared" si="26"/>
        <v>0</v>
      </c>
      <c r="X163" s="12" t="s">
        <v>14</v>
      </c>
      <c r="Y163" s="12" t="s">
        <v>43</v>
      </c>
      <c r="Z163" s="12"/>
      <c r="AA163" s="17" t="s">
        <v>151</v>
      </c>
      <c r="AB163" s="21" t="s">
        <v>223</v>
      </c>
      <c r="AC163" s="18">
        <v>0.1</v>
      </c>
      <c r="AD163" s="19">
        <f t="shared" si="30"/>
        <v>94.5</v>
      </c>
      <c r="AE163" s="19" t="s">
        <v>260</v>
      </c>
      <c r="AF163" s="19"/>
      <c r="AG163" s="19" t="s">
        <v>207</v>
      </c>
      <c r="AH163" s="19" t="s">
        <v>80</v>
      </c>
      <c r="AI163" s="19"/>
      <c r="AJ163" s="10"/>
      <c r="AK163">
        <v>10</v>
      </c>
    </row>
    <row r="164" spans="1:46" customFormat="1" ht="25.5" x14ac:dyDescent="0.25">
      <c r="A164" s="151" t="s">
        <v>37</v>
      </c>
      <c r="B164" s="10" t="s">
        <v>67</v>
      </c>
      <c r="C164" s="9">
        <v>3</v>
      </c>
      <c r="D164" s="14" t="s">
        <v>257</v>
      </c>
      <c r="E164" s="12" t="s">
        <v>40</v>
      </c>
      <c r="F164" s="13">
        <v>15</v>
      </c>
      <c r="G164" s="13">
        <v>63</v>
      </c>
      <c r="H164" s="14" t="s">
        <v>74</v>
      </c>
      <c r="I164" s="15">
        <v>126</v>
      </c>
      <c r="J164" s="12"/>
      <c r="K164" s="12"/>
      <c r="L164" s="16">
        <v>1</v>
      </c>
      <c r="M164" s="12">
        <f t="shared" si="21"/>
        <v>12.600000000000001</v>
      </c>
      <c r="N164" s="16">
        <v>0</v>
      </c>
      <c r="O164" s="12">
        <f t="shared" si="22"/>
        <v>0</v>
      </c>
      <c r="P164" s="16">
        <v>0</v>
      </c>
      <c r="Q164" s="12">
        <f t="shared" si="23"/>
        <v>0</v>
      </c>
      <c r="R164" s="16">
        <v>0</v>
      </c>
      <c r="S164" s="12">
        <f t="shared" si="24"/>
        <v>0</v>
      </c>
      <c r="T164" s="16">
        <v>0</v>
      </c>
      <c r="U164" s="12">
        <f t="shared" si="25"/>
        <v>0</v>
      </c>
      <c r="V164" s="16">
        <v>0</v>
      </c>
      <c r="W164" s="12">
        <f t="shared" si="26"/>
        <v>0</v>
      </c>
      <c r="X164" s="12" t="s">
        <v>14</v>
      </c>
      <c r="Y164" s="12" t="s">
        <v>43</v>
      </c>
      <c r="Z164" s="12"/>
      <c r="AA164" s="31" t="s">
        <v>151</v>
      </c>
      <c r="AB164" s="20" t="s">
        <v>154</v>
      </c>
      <c r="AC164" s="18">
        <v>0.1</v>
      </c>
      <c r="AD164" s="19">
        <f t="shared" si="30"/>
        <v>12.600000000000001</v>
      </c>
      <c r="AE164" s="19" t="s">
        <v>264</v>
      </c>
      <c r="AF164" s="19"/>
      <c r="AG164" s="19" t="s">
        <v>207</v>
      </c>
      <c r="AH164" s="19"/>
      <c r="AI164" s="19"/>
      <c r="AJ164" s="10"/>
      <c r="AK164">
        <v>11</v>
      </c>
    </row>
    <row r="165" spans="1:46" customFormat="1" ht="25.5" x14ac:dyDescent="0.25">
      <c r="A165" s="151" t="s">
        <v>37</v>
      </c>
      <c r="B165" s="10" t="s">
        <v>67</v>
      </c>
      <c r="C165" s="9">
        <v>3</v>
      </c>
      <c r="D165" s="14" t="s">
        <v>257</v>
      </c>
      <c r="E165" s="12" t="s">
        <v>40</v>
      </c>
      <c r="F165" s="13">
        <v>15</v>
      </c>
      <c r="G165" s="13">
        <v>63</v>
      </c>
      <c r="H165" s="14" t="s">
        <v>74</v>
      </c>
      <c r="I165" s="15">
        <v>126</v>
      </c>
      <c r="J165" s="12"/>
      <c r="K165" s="12"/>
      <c r="L165" s="16">
        <v>1</v>
      </c>
      <c r="M165" s="12">
        <f t="shared" si="21"/>
        <v>12.600000000000001</v>
      </c>
      <c r="N165" s="16">
        <v>0</v>
      </c>
      <c r="O165" s="12">
        <f t="shared" si="22"/>
        <v>0</v>
      </c>
      <c r="P165" s="16">
        <v>0</v>
      </c>
      <c r="Q165" s="12">
        <f t="shared" si="23"/>
        <v>0</v>
      </c>
      <c r="R165" s="16">
        <v>0</v>
      </c>
      <c r="S165" s="12">
        <f t="shared" si="24"/>
        <v>0</v>
      </c>
      <c r="T165" s="16">
        <v>0</v>
      </c>
      <c r="U165" s="12">
        <f t="shared" si="25"/>
        <v>0</v>
      </c>
      <c r="V165" s="16">
        <v>0</v>
      </c>
      <c r="W165" s="12">
        <f t="shared" si="26"/>
        <v>0</v>
      </c>
      <c r="X165" s="12" t="s">
        <v>14</v>
      </c>
      <c r="Y165" s="12" t="s">
        <v>43</v>
      </c>
      <c r="Z165" s="12"/>
      <c r="AA165" s="17" t="s">
        <v>151</v>
      </c>
      <c r="AB165" s="9" t="s">
        <v>265</v>
      </c>
      <c r="AC165" s="18">
        <v>0.1</v>
      </c>
      <c r="AD165" s="19">
        <f t="shared" si="30"/>
        <v>12.600000000000001</v>
      </c>
      <c r="AE165" s="19" t="s">
        <v>266</v>
      </c>
      <c r="AF165" s="19"/>
      <c r="AG165" s="19" t="s">
        <v>207</v>
      </c>
      <c r="AH165" s="19"/>
      <c r="AI165" s="19"/>
      <c r="AJ165" s="10"/>
      <c r="AK165">
        <v>11</v>
      </c>
    </row>
    <row r="166" spans="1:46" customFormat="1" x14ac:dyDescent="0.25">
      <c r="A166" s="151" t="s">
        <v>37</v>
      </c>
      <c r="B166" s="10" t="s">
        <v>67</v>
      </c>
      <c r="C166" s="9">
        <v>3</v>
      </c>
      <c r="D166" s="14" t="s">
        <v>257</v>
      </c>
      <c r="E166" s="12" t="s">
        <v>40</v>
      </c>
      <c r="F166" s="13">
        <v>15</v>
      </c>
      <c r="G166" s="13">
        <v>63</v>
      </c>
      <c r="H166" s="14" t="s">
        <v>74</v>
      </c>
      <c r="I166" s="15">
        <v>126</v>
      </c>
      <c r="J166" s="12"/>
      <c r="K166" s="12"/>
      <c r="L166" s="16">
        <v>1</v>
      </c>
      <c r="M166" s="12">
        <f t="shared" si="21"/>
        <v>12.600000000000001</v>
      </c>
      <c r="N166" s="16">
        <v>0</v>
      </c>
      <c r="O166" s="12">
        <f t="shared" si="22"/>
        <v>0</v>
      </c>
      <c r="P166" s="16">
        <v>0</v>
      </c>
      <c r="Q166" s="12">
        <f t="shared" si="23"/>
        <v>0</v>
      </c>
      <c r="R166" s="16">
        <v>0</v>
      </c>
      <c r="S166" s="12">
        <f t="shared" si="24"/>
        <v>0</v>
      </c>
      <c r="T166" s="16">
        <v>0</v>
      </c>
      <c r="U166" s="12">
        <f t="shared" si="25"/>
        <v>0</v>
      </c>
      <c r="V166" s="16">
        <v>0</v>
      </c>
      <c r="W166" s="12">
        <f t="shared" si="26"/>
        <v>0</v>
      </c>
      <c r="X166" s="12" t="s">
        <v>14</v>
      </c>
      <c r="Y166" s="12" t="s">
        <v>43</v>
      </c>
      <c r="Z166" s="12"/>
      <c r="AA166" s="31" t="s">
        <v>45</v>
      </c>
      <c r="AB166" s="20" t="s">
        <v>149</v>
      </c>
      <c r="AC166" s="18">
        <v>0.1</v>
      </c>
      <c r="AD166" s="19">
        <f t="shared" si="30"/>
        <v>12.600000000000001</v>
      </c>
      <c r="AE166" s="19" t="s">
        <v>267</v>
      </c>
      <c r="AF166" s="19"/>
      <c r="AG166" s="19" t="s">
        <v>207</v>
      </c>
      <c r="AH166" s="19"/>
      <c r="AI166" s="19"/>
      <c r="AJ166" s="10"/>
      <c r="AK166">
        <v>11</v>
      </c>
    </row>
    <row r="167" spans="1:46" customFormat="1" ht="25.5" x14ac:dyDescent="0.25">
      <c r="A167" s="151" t="s">
        <v>37</v>
      </c>
      <c r="B167" s="10" t="s">
        <v>67</v>
      </c>
      <c r="C167" s="9">
        <v>3</v>
      </c>
      <c r="D167" s="14" t="s">
        <v>257</v>
      </c>
      <c r="E167" s="12" t="s">
        <v>40</v>
      </c>
      <c r="F167" s="13">
        <v>15</v>
      </c>
      <c r="G167" s="13">
        <v>63</v>
      </c>
      <c r="H167" s="14" t="s">
        <v>74</v>
      </c>
      <c r="I167" s="15">
        <v>126</v>
      </c>
      <c r="J167" s="12"/>
      <c r="K167" s="12"/>
      <c r="L167" s="16">
        <v>1</v>
      </c>
      <c r="M167" s="12">
        <f t="shared" si="21"/>
        <v>12.600000000000001</v>
      </c>
      <c r="N167" s="16">
        <v>0</v>
      </c>
      <c r="O167" s="12">
        <f t="shared" si="22"/>
        <v>0</v>
      </c>
      <c r="P167" s="16">
        <v>0</v>
      </c>
      <c r="Q167" s="12">
        <f t="shared" si="23"/>
        <v>0</v>
      </c>
      <c r="R167" s="16">
        <v>0</v>
      </c>
      <c r="S167" s="12">
        <f t="shared" si="24"/>
        <v>0</v>
      </c>
      <c r="T167" s="16">
        <v>0</v>
      </c>
      <c r="U167" s="12">
        <f t="shared" si="25"/>
        <v>0</v>
      </c>
      <c r="V167" s="16">
        <v>0</v>
      </c>
      <c r="W167" s="12">
        <f t="shared" si="26"/>
        <v>0</v>
      </c>
      <c r="X167" s="12" t="s">
        <v>14</v>
      </c>
      <c r="Y167" s="12" t="s">
        <v>43</v>
      </c>
      <c r="Z167" s="12"/>
      <c r="AA167" s="31" t="s">
        <v>151</v>
      </c>
      <c r="AB167" s="20" t="s">
        <v>254</v>
      </c>
      <c r="AC167" s="18">
        <v>0.1</v>
      </c>
      <c r="AD167" s="19">
        <f t="shared" si="30"/>
        <v>12.600000000000001</v>
      </c>
      <c r="AE167" s="19" t="s">
        <v>262</v>
      </c>
      <c r="AF167" s="19"/>
      <c r="AG167" s="19" t="s">
        <v>207</v>
      </c>
      <c r="AH167" s="19"/>
      <c r="AI167" s="19"/>
      <c r="AJ167" s="10"/>
      <c r="AK167">
        <v>11</v>
      </c>
    </row>
    <row r="168" spans="1:46" customFormat="1" x14ac:dyDescent="0.25">
      <c r="A168" s="151" t="s">
        <v>37</v>
      </c>
      <c r="B168" s="10" t="s">
        <v>67</v>
      </c>
      <c r="C168" s="9">
        <v>3</v>
      </c>
      <c r="D168" s="14" t="s">
        <v>257</v>
      </c>
      <c r="E168" s="12" t="s">
        <v>40</v>
      </c>
      <c r="F168" s="13">
        <v>15</v>
      </c>
      <c r="G168" s="13">
        <v>63</v>
      </c>
      <c r="H168" s="14" t="s">
        <v>74</v>
      </c>
      <c r="I168" s="15">
        <v>126</v>
      </c>
      <c r="J168" s="12"/>
      <c r="K168" s="12"/>
      <c r="L168" s="16">
        <v>1</v>
      </c>
      <c r="M168" s="12">
        <f t="shared" si="21"/>
        <v>12.600000000000001</v>
      </c>
      <c r="N168" s="16">
        <v>0</v>
      </c>
      <c r="O168" s="12">
        <f t="shared" si="22"/>
        <v>0</v>
      </c>
      <c r="P168" s="16">
        <v>0</v>
      </c>
      <c r="Q168" s="12">
        <f t="shared" si="23"/>
        <v>0</v>
      </c>
      <c r="R168" s="16">
        <v>0</v>
      </c>
      <c r="S168" s="12">
        <f t="shared" si="24"/>
        <v>0</v>
      </c>
      <c r="T168" s="16">
        <v>0</v>
      </c>
      <c r="U168" s="12">
        <f t="shared" si="25"/>
        <v>0</v>
      </c>
      <c r="V168" s="16">
        <v>0</v>
      </c>
      <c r="W168" s="12">
        <f t="shared" si="26"/>
        <v>0</v>
      </c>
      <c r="X168" s="12" t="s">
        <v>14</v>
      </c>
      <c r="Y168" s="12" t="s">
        <v>43</v>
      </c>
      <c r="Z168" s="12"/>
      <c r="AA168" s="17" t="s">
        <v>52</v>
      </c>
      <c r="AB168" s="9" t="s">
        <v>53</v>
      </c>
      <c r="AC168" s="18">
        <v>0.1</v>
      </c>
      <c r="AD168" s="19">
        <f t="shared" si="30"/>
        <v>12.600000000000001</v>
      </c>
      <c r="AE168" s="36" t="s">
        <v>268</v>
      </c>
      <c r="AF168" s="37"/>
      <c r="AG168" s="36" t="s">
        <v>207</v>
      </c>
      <c r="AH168" s="37"/>
      <c r="AI168" s="37"/>
      <c r="AJ168" s="10"/>
      <c r="AK168">
        <v>11</v>
      </c>
    </row>
    <row r="169" spans="1:46" customFormat="1" x14ac:dyDescent="0.25">
      <c r="A169" s="151" t="s">
        <v>37</v>
      </c>
      <c r="B169" s="10" t="s">
        <v>67</v>
      </c>
      <c r="C169" s="9">
        <v>3</v>
      </c>
      <c r="D169" s="14" t="s">
        <v>257</v>
      </c>
      <c r="E169" s="12" t="s">
        <v>40</v>
      </c>
      <c r="F169" s="13">
        <v>15</v>
      </c>
      <c r="G169" s="13">
        <v>63</v>
      </c>
      <c r="H169" s="14" t="s">
        <v>74</v>
      </c>
      <c r="I169" s="15">
        <v>126</v>
      </c>
      <c r="J169" s="12"/>
      <c r="K169" s="12"/>
      <c r="L169" s="16">
        <v>1</v>
      </c>
      <c r="M169" s="12">
        <f t="shared" si="21"/>
        <v>12.600000000000001</v>
      </c>
      <c r="N169" s="16">
        <v>0</v>
      </c>
      <c r="O169" s="12">
        <f t="shared" si="22"/>
        <v>0</v>
      </c>
      <c r="P169" s="16">
        <v>0</v>
      </c>
      <c r="Q169" s="12">
        <f t="shared" si="23"/>
        <v>0</v>
      </c>
      <c r="R169" s="16">
        <v>0</v>
      </c>
      <c r="S169" s="12">
        <f t="shared" si="24"/>
        <v>0</v>
      </c>
      <c r="T169" s="16">
        <v>0</v>
      </c>
      <c r="U169" s="12">
        <f t="shared" si="25"/>
        <v>0</v>
      </c>
      <c r="V169" s="16">
        <v>0</v>
      </c>
      <c r="W169" s="12">
        <f t="shared" si="26"/>
        <v>0</v>
      </c>
      <c r="X169" s="12" t="s">
        <v>14</v>
      </c>
      <c r="Y169" s="12" t="s">
        <v>43</v>
      </c>
      <c r="Z169" s="12"/>
      <c r="AA169" s="31" t="s">
        <v>63</v>
      </c>
      <c r="AB169" s="20" t="s">
        <v>64</v>
      </c>
      <c r="AC169" s="18">
        <v>0.1</v>
      </c>
      <c r="AD169" s="19">
        <f t="shared" si="30"/>
        <v>12.600000000000001</v>
      </c>
      <c r="AE169" s="19" t="s">
        <v>269</v>
      </c>
      <c r="AF169" s="19"/>
      <c r="AG169" s="19" t="s">
        <v>207</v>
      </c>
      <c r="AH169" s="19"/>
      <c r="AI169" s="19"/>
      <c r="AJ169" s="10"/>
      <c r="AK169">
        <v>11</v>
      </c>
    </row>
    <row r="170" spans="1:46" customFormat="1" ht="25.5" x14ac:dyDescent="0.25">
      <c r="A170" s="151" t="s">
        <v>37</v>
      </c>
      <c r="B170" s="10" t="s">
        <v>67</v>
      </c>
      <c r="C170" s="9">
        <v>3</v>
      </c>
      <c r="D170" s="14" t="s">
        <v>257</v>
      </c>
      <c r="E170" s="12" t="s">
        <v>40</v>
      </c>
      <c r="F170" s="13">
        <v>15</v>
      </c>
      <c r="G170" s="13">
        <v>63</v>
      </c>
      <c r="H170" s="14" t="s">
        <v>69</v>
      </c>
      <c r="I170" s="15">
        <v>945</v>
      </c>
      <c r="J170" s="12"/>
      <c r="K170" s="12"/>
      <c r="L170" s="16">
        <v>1</v>
      </c>
      <c r="M170" s="12">
        <f t="shared" si="21"/>
        <v>94.5</v>
      </c>
      <c r="N170" s="16">
        <v>0</v>
      </c>
      <c r="O170" s="12">
        <f t="shared" si="22"/>
        <v>0</v>
      </c>
      <c r="P170" s="16">
        <v>0</v>
      </c>
      <c r="Q170" s="12">
        <f t="shared" si="23"/>
        <v>0</v>
      </c>
      <c r="R170" s="16">
        <v>0</v>
      </c>
      <c r="S170" s="12">
        <f t="shared" si="24"/>
        <v>0</v>
      </c>
      <c r="T170" s="16">
        <v>0</v>
      </c>
      <c r="U170" s="12">
        <f t="shared" si="25"/>
        <v>0</v>
      </c>
      <c r="V170" s="16">
        <v>0</v>
      </c>
      <c r="W170" s="12">
        <f t="shared" si="26"/>
        <v>0</v>
      </c>
      <c r="X170" s="12" t="s">
        <v>14</v>
      </c>
      <c r="Y170" s="12" t="s">
        <v>43</v>
      </c>
      <c r="Z170" s="12"/>
      <c r="AA170" s="17" t="s">
        <v>151</v>
      </c>
      <c r="AB170" s="21" t="s">
        <v>154</v>
      </c>
      <c r="AC170" s="18">
        <v>0.1</v>
      </c>
      <c r="AD170" s="19">
        <f t="shared" si="30"/>
        <v>94.5</v>
      </c>
      <c r="AE170" s="19" t="s">
        <v>267</v>
      </c>
      <c r="AF170" s="19"/>
      <c r="AG170" s="19" t="s">
        <v>207</v>
      </c>
      <c r="AH170" s="19" t="s">
        <v>80</v>
      </c>
      <c r="AI170" s="19"/>
      <c r="AJ170" s="10"/>
      <c r="AK170">
        <v>10</v>
      </c>
    </row>
    <row r="171" spans="1:46" customFormat="1" ht="25.5" x14ac:dyDescent="0.25">
      <c r="A171" s="151" t="s">
        <v>37</v>
      </c>
      <c r="B171" s="10" t="s">
        <v>38</v>
      </c>
      <c r="C171" s="9">
        <v>3</v>
      </c>
      <c r="D171" s="11" t="s">
        <v>270</v>
      </c>
      <c r="E171" s="12" t="s">
        <v>40</v>
      </c>
      <c r="F171" s="13">
        <v>5</v>
      </c>
      <c r="G171" s="13">
        <v>63</v>
      </c>
      <c r="H171" s="14" t="s">
        <v>41</v>
      </c>
      <c r="I171" s="38">
        <f>Grunddata!G171*Normer!Kursus_extra_pr_stud+Normer!Kursus_grund</f>
        <v>244.5</v>
      </c>
      <c r="J171" s="12"/>
      <c r="K171" s="12" t="s">
        <v>250</v>
      </c>
      <c r="L171" s="16">
        <v>1</v>
      </c>
      <c r="M171" s="12">
        <f t="shared" si="21"/>
        <v>244.5</v>
      </c>
      <c r="N171" s="16">
        <v>0</v>
      </c>
      <c r="O171" s="12">
        <f t="shared" si="22"/>
        <v>0</v>
      </c>
      <c r="P171" s="16">
        <v>0</v>
      </c>
      <c r="Q171" s="12">
        <f t="shared" si="23"/>
        <v>0</v>
      </c>
      <c r="R171" s="16">
        <v>0</v>
      </c>
      <c r="S171" s="12">
        <f t="shared" si="24"/>
        <v>0</v>
      </c>
      <c r="T171" s="16">
        <v>0</v>
      </c>
      <c r="U171" s="12">
        <f t="shared" si="25"/>
        <v>0</v>
      </c>
      <c r="V171" s="16">
        <v>0</v>
      </c>
      <c r="W171" s="12">
        <f t="shared" si="26"/>
        <v>0</v>
      </c>
      <c r="X171" s="12" t="s">
        <v>14</v>
      </c>
      <c r="Y171" s="12" t="s">
        <v>43</v>
      </c>
      <c r="Z171" s="12"/>
      <c r="AA171" s="20" t="s">
        <v>57</v>
      </c>
      <c r="AB171" s="22" t="s">
        <v>255</v>
      </c>
      <c r="AC171" s="18">
        <v>1</v>
      </c>
      <c r="AD171" s="19">
        <f t="shared" si="30"/>
        <v>244.5</v>
      </c>
      <c r="AE171" s="19"/>
      <c r="AF171" s="19"/>
      <c r="AG171" s="19" t="s">
        <v>207</v>
      </c>
      <c r="AH171" s="19" t="s">
        <v>80</v>
      </c>
      <c r="AI171" s="19"/>
      <c r="AJ171" s="10"/>
      <c r="AK171">
        <v>2</v>
      </c>
    </row>
    <row r="172" spans="1:46" customFormat="1" ht="51" x14ac:dyDescent="0.25">
      <c r="A172" s="151" t="s">
        <v>37</v>
      </c>
      <c r="B172" s="10" t="s">
        <v>38</v>
      </c>
      <c r="C172" s="9">
        <v>3</v>
      </c>
      <c r="D172" s="11" t="s">
        <v>270</v>
      </c>
      <c r="E172" s="12" t="s">
        <v>40</v>
      </c>
      <c r="F172" s="13">
        <v>5</v>
      </c>
      <c r="G172" s="13">
        <v>72</v>
      </c>
      <c r="H172" s="14" t="s">
        <v>48</v>
      </c>
      <c r="I172" s="38">
        <f>G172*Kursus_eksaminator</f>
        <v>23.997599999999998</v>
      </c>
      <c r="J172" s="12"/>
      <c r="K172" s="12" t="s">
        <v>250</v>
      </c>
      <c r="L172" s="16">
        <v>1</v>
      </c>
      <c r="M172" s="12">
        <f t="shared" si="21"/>
        <v>23.997599999999998</v>
      </c>
      <c r="N172" s="16">
        <v>0</v>
      </c>
      <c r="O172" s="12">
        <f t="shared" si="22"/>
        <v>0</v>
      </c>
      <c r="P172" s="16">
        <v>0</v>
      </c>
      <c r="Q172" s="12">
        <f t="shared" si="23"/>
        <v>0</v>
      </c>
      <c r="R172" s="16">
        <v>0</v>
      </c>
      <c r="S172" s="12">
        <f t="shared" si="24"/>
        <v>0</v>
      </c>
      <c r="T172" s="16">
        <v>0</v>
      </c>
      <c r="U172" s="12">
        <f t="shared" si="25"/>
        <v>0</v>
      </c>
      <c r="V172" s="16">
        <v>0</v>
      </c>
      <c r="W172" s="12">
        <f t="shared" si="26"/>
        <v>0</v>
      </c>
      <c r="X172" s="12" t="s">
        <v>14</v>
      </c>
      <c r="Y172" s="12" t="s">
        <v>43</v>
      </c>
      <c r="Z172" s="12"/>
      <c r="AA172" s="20" t="s">
        <v>57</v>
      </c>
      <c r="AB172" s="22" t="s">
        <v>255</v>
      </c>
      <c r="AC172" s="18">
        <v>1</v>
      </c>
      <c r="AD172" s="19">
        <f t="shared" si="30"/>
        <v>23.997599999999998</v>
      </c>
      <c r="AE172" s="19" t="s">
        <v>661</v>
      </c>
      <c r="AF172" s="19"/>
      <c r="AG172" s="19" t="s">
        <v>207</v>
      </c>
      <c r="AH172" s="19" t="s">
        <v>80</v>
      </c>
      <c r="AI172" s="19"/>
      <c r="AJ172" s="10"/>
      <c r="AK172">
        <v>2</v>
      </c>
    </row>
    <row r="173" spans="1:46" customFormat="1" ht="51" x14ac:dyDescent="0.25">
      <c r="A173" s="151" t="s">
        <v>37</v>
      </c>
      <c r="B173" s="10" t="s">
        <v>38</v>
      </c>
      <c r="C173" s="9">
        <v>3</v>
      </c>
      <c r="D173" s="11" t="s">
        <v>271</v>
      </c>
      <c r="E173" s="12" t="s">
        <v>40</v>
      </c>
      <c r="F173" s="13">
        <v>5</v>
      </c>
      <c r="G173" s="13">
        <v>12</v>
      </c>
      <c r="H173" s="14" t="s">
        <v>41</v>
      </c>
      <c r="I173" s="38">
        <f>Grunddata!G173*Normer!Kursus_extra_pr_stud+Normer!Kursus_grund</f>
        <v>168</v>
      </c>
      <c r="J173" s="12"/>
      <c r="K173" s="12" t="s">
        <v>272</v>
      </c>
      <c r="L173" s="16">
        <v>1</v>
      </c>
      <c r="M173" s="12">
        <f t="shared" si="21"/>
        <v>84</v>
      </c>
      <c r="N173" s="16">
        <v>0</v>
      </c>
      <c r="O173" s="12">
        <f t="shared" si="22"/>
        <v>0</v>
      </c>
      <c r="P173" s="16">
        <v>0</v>
      </c>
      <c r="Q173" s="12">
        <f t="shared" si="23"/>
        <v>0</v>
      </c>
      <c r="R173" s="16">
        <v>0</v>
      </c>
      <c r="S173" s="12">
        <f t="shared" si="24"/>
        <v>0</v>
      </c>
      <c r="T173" s="16">
        <v>0</v>
      </c>
      <c r="U173" s="12">
        <f t="shared" si="25"/>
        <v>0</v>
      </c>
      <c r="V173" s="16">
        <v>0</v>
      </c>
      <c r="W173" s="12">
        <f t="shared" si="26"/>
        <v>0</v>
      </c>
      <c r="X173" s="12" t="s">
        <v>14</v>
      </c>
      <c r="Y173" s="12" t="s">
        <v>43</v>
      </c>
      <c r="Z173" s="12"/>
      <c r="AA173" s="17" t="s">
        <v>151</v>
      </c>
      <c r="AB173" s="21" t="s">
        <v>265</v>
      </c>
      <c r="AC173" s="18">
        <f>1/2</f>
        <v>0.5</v>
      </c>
      <c r="AD173" s="19">
        <f t="shared" si="30"/>
        <v>84</v>
      </c>
      <c r="AE173" s="19"/>
      <c r="AF173" s="19"/>
      <c r="AG173" s="19" t="s">
        <v>207</v>
      </c>
      <c r="AH173" s="19" t="s">
        <v>80</v>
      </c>
      <c r="AI173" s="19"/>
      <c r="AJ173" s="10"/>
      <c r="AK173">
        <v>1</v>
      </c>
      <c r="AP173" s="166"/>
      <c r="AS173" s="168"/>
      <c r="AT173" s="167"/>
    </row>
    <row r="174" spans="1:46" customFormat="1" ht="51" x14ac:dyDescent="0.25">
      <c r="A174" s="151" t="s">
        <v>37</v>
      </c>
      <c r="B174" s="10" t="s">
        <v>38</v>
      </c>
      <c r="C174" s="9">
        <v>3</v>
      </c>
      <c r="D174" s="11" t="s">
        <v>271</v>
      </c>
      <c r="E174" s="12" t="s">
        <v>40</v>
      </c>
      <c r="F174" s="13">
        <v>5</v>
      </c>
      <c r="G174" s="13">
        <v>13</v>
      </c>
      <c r="H174" s="14" t="s">
        <v>48</v>
      </c>
      <c r="I174" s="38">
        <f>G174*Kursus_eksaminator</f>
        <v>4.3328999999999995</v>
      </c>
      <c r="J174" s="12"/>
      <c r="K174" s="12" t="s">
        <v>272</v>
      </c>
      <c r="L174" s="16">
        <v>1</v>
      </c>
      <c r="M174" s="12">
        <f t="shared" si="21"/>
        <v>2.1664499999999998</v>
      </c>
      <c r="N174" s="16">
        <v>0</v>
      </c>
      <c r="O174" s="12">
        <f t="shared" si="22"/>
        <v>0</v>
      </c>
      <c r="P174" s="16">
        <v>0</v>
      </c>
      <c r="Q174" s="12">
        <f t="shared" si="23"/>
        <v>0</v>
      </c>
      <c r="R174" s="16">
        <v>0</v>
      </c>
      <c r="S174" s="12">
        <f t="shared" si="24"/>
        <v>0</v>
      </c>
      <c r="T174" s="16">
        <v>0</v>
      </c>
      <c r="U174" s="12">
        <f t="shared" si="25"/>
        <v>0</v>
      </c>
      <c r="V174" s="16">
        <v>0</v>
      </c>
      <c r="W174" s="12">
        <f t="shared" si="26"/>
        <v>0</v>
      </c>
      <c r="X174" s="12" t="s">
        <v>14</v>
      </c>
      <c r="Y174" s="12" t="s">
        <v>43</v>
      </c>
      <c r="Z174" s="12"/>
      <c r="AA174" s="17" t="s">
        <v>151</v>
      </c>
      <c r="AB174" s="21" t="s">
        <v>265</v>
      </c>
      <c r="AC174" s="18">
        <f>1/2</f>
        <v>0.5</v>
      </c>
      <c r="AD174" s="19">
        <f t="shared" si="30"/>
        <v>2.1664499999999998</v>
      </c>
      <c r="AE174" s="19" t="s">
        <v>60</v>
      </c>
      <c r="AF174" s="19"/>
      <c r="AG174" s="19" t="s">
        <v>207</v>
      </c>
      <c r="AH174" s="19" t="s">
        <v>80</v>
      </c>
      <c r="AI174" s="19"/>
      <c r="AJ174" s="10"/>
      <c r="AK174">
        <v>1</v>
      </c>
      <c r="AP174" s="166"/>
      <c r="AS174" s="168"/>
      <c r="AT174" s="167"/>
    </row>
    <row r="175" spans="1:46" customFormat="1" ht="51" x14ac:dyDescent="0.25">
      <c r="A175" s="151" t="s">
        <v>37</v>
      </c>
      <c r="B175" s="10" t="s">
        <v>38</v>
      </c>
      <c r="C175" s="9">
        <v>3</v>
      </c>
      <c r="D175" s="14" t="s">
        <v>271</v>
      </c>
      <c r="E175" s="12" t="s">
        <v>40</v>
      </c>
      <c r="F175" s="13">
        <v>5</v>
      </c>
      <c r="G175" s="13">
        <v>13</v>
      </c>
      <c r="H175" s="14" t="s">
        <v>94</v>
      </c>
      <c r="I175" s="38">
        <f>G175*Intern_censor_kursus</f>
        <v>4.3328999999999995</v>
      </c>
      <c r="J175" s="12"/>
      <c r="K175" s="12" t="s">
        <v>272</v>
      </c>
      <c r="L175" s="16">
        <v>1</v>
      </c>
      <c r="M175" s="12">
        <f t="shared" si="21"/>
        <v>4.3328999999999995</v>
      </c>
      <c r="N175" s="16">
        <v>0</v>
      </c>
      <c r="O175" s="12">
        <f t="shared" si="22"/>
        <v>0</v>
      </c>
      <c r="P175" s="16">
        <v>0</v>
      </c>
      <c r="Q175" s="12">
        <f t="shared" si="23"/>
        <v>0</v>
      </c>
      <c r="R175" s="16">
        <v>0</v>
      </c>
      <c r="S175" s="12">
        <f t="shared" si="24"/>
        <v>0</v>
      </c>
      <c r="T175" s="16">
        <v>0</v>
      </c>
      <c r="U175" s="12">
        <f t="shared" si="25"/>
        <v>0</v>
      </c>
      <c r="V175" s="16">
        <v>0</v>
      </c>
      <c r="W175" s="12">
        <f t="shared" si="26"/>
        <v>0</v>
      </c>
      <c r="X175" s="12" t="s">
        <v>14</v>
      </c>
      <c r="Y175" s="12" t="s">
        <v>43</v>
      </c>
      <c r="Z175" s="12"/>
      <c r="AA175" s="17" t="s">
        <v>151</v>
      </c>
      <c r="AB175" s="20" t="s">
        <v>273</v>
      </c>
      <c r="AC175" s="18">
        <v>1</v>
      </c>
      <c r="AD175" s="19">
        <f t="shared" si="30"/>
        <v>4.3328999999999995</v>
      </c>
      <c r="AE175" s="19" t="s">
        <v>60</v>
      </c>
      <c r="AF175" s="19"/>
      <c r="AG175" s="19" t="s">
        <v>207</v>
      </c>
      <c r="AH175" s="19" t="s">
        <v>80</v>
      </c>
      <c r="AI175" s="19"/>
      <c r="AJ175" s="10"/>
      <c r="AK175">
        <v>1</v>
      </c>
      <c r="AP175" s="166"/>
      <c r="AS175" s="168"/>
      <c r="AT175" s="167"/>
    </row>
    <row r="176" spans="1:46" customFormat="1" ht="51" x14ac:dyDescent="0.25">
      <c r="A176" s="151" t="s">
        <v>37</v>
      </c>
      <c r="B176" s="10" t="s">
        <v>38</v>
      </c>
      <c r="C176" s="9">
        <v>3</v>
      </c>
      <c r="D176" s="14" t="s">
        <v>271</v>
      </c>
      <c r="E176" s="12" t="s">
        <v>40</v>
      </c>
      <c r="F176" s="13">
        <v>5</v>
      </c>
      <c r="G176" s="13">
        <v>12</v>
      </c>
      <c r="H176" s="14" t="s">
        <v>41</v>
      </c>
      <c r="I176" s="38">
        <f>Grunddata!G176*Normer!Kursus_extra_pr_stud+Normer!Kursus_grund</f>
        <v>168</v>
      </c>
      <c r="J176" s="12"/>
      <c r="K176" s="12" t="s">
        <v>272</v>
      </c>
      <c r="L176" s="16">
        <v>1</v>
      </c>
      <c r="M176" s="12">
        <f t="shared" si="21"/>
        <v>84</v>
      </c>
      <c r="N176" s="16">
        <v>0</v>
      </c>
      <c r="O176" s="12">
        <f t="shared" si="22"/>
        <v>0</v>
      </c>
      <c r="P176" s="16">
        <v>0</v>
      </c>
      <c r="Q176" s="12">
        <f t="shared" si="23"/>
        <v>0</v>
      </c>
      <c r="R176" s="16">
        <v>0</v>
      </c>
      <c r="S176" s="12">
        <f t="shared" si="24"/>
        <v>0</v>
      </c>
      <c r="T176" s="16">
        <v>0</v>
      </c>
      <c r="U176" s="12">
        <f t="shared" si="25"/>
        <v>0</v>
      </c>
      <c r="V176" s="16">
        <v>0</v>
      </c>
      <c r="W176" s="12">
        <f t="shared" si="26"/>
        <v>0</v>
      </c>
      <c r="X176" s="12" t="s">
        <v>14</v>
      </c>
      <c r="Y176" s="12" t="s">
        <v>43</v>
      </c>
      <c r="Z176" s="12"/>
      <c r="AA176" s="17" t="s">
        <v>151</v>
      </c>
      <c r="AB176" s="21" t="s">
        <v>274</v>
      </c>
      <c r="AC176" s="18">
        <f>1/2</f>
        <v>0.5</v>
      </c>
      <c r="AD176" s="19">
        <f t="shared" si="30"/>
        <v>84</v>
      </c>
      <c r="AE176" s="19"/>
      <c r="AF176" s="19"/>
      <c r="AG176" s="19" t="s">
        <v>207</v>
      </c>
      <c r="AH176" s="19" t="s">
        <v>80</v>
      </c>
      <c r="AI176" s="19"/>
      <c r="AJ176" s="10"/>
      <c r="AK176">
        <v>1</v>
      </c>
      <c r="AP176" s="166"/>
      <c r="AS176" s="168"/>
      <c r="AT176" s="167"/>
    </row>
    <row r="177" spans="1:46" customFormat="1" ht="51" x14ac:dyDescent="0.25">
      <c r="A177" s="151" t="s">
        <v>37</v>
      </c>
      <c r="B177" s="10" t="s">
        <v>38</v>
      </c>
      <c r="C177" s="9">
        <v>3</v>
      </c>
      <c r="D177" s="14" t="s">
        <v>271</v>
      </c>
      <c r="E177" s="12" t="s">
        <v>40</v>
      </c>
      <c r="F177" s="13">
        <v>5</v>
      </c>
      <c r="G177" s="13">
        <v>13</v>
      </c>
      <c r="H177" s="14" t="s">
        <v>48</v>
      </c>
      <c r="I177" s="38">
        <f>G177*Kursus_eksaminator</f>
        <v>4.3328999999999995</v>
      </c>
      <c r="J177" s="12"/>
      <c r="K177" s="12" t="s">
        <v>272</v>
      </c>
      <c r="L177" s="16">
        <v>1</v>
      </c>
      <c r="M177" s="12">
        <f t="shared" si="21"/>
        <v>2.1664499999999998</v>
      </c>
      <c r="N177" s="16">
        <v>0</v>
      </c>
      <c r="O177" s="12">
        <f t="shared" si="22"/>
        <v>0</v>
      </c>
      <c r="P177" s="16">
        <v>0</v>
      </c>
      <c r="Q177" s="12">
        <f t="shared" si="23"/>
        <v>0</v>
      </c>
      <c r="R177" s="16">
        <v>0</v>
      </c>
      <c r="S177" s="12">
        <f t="shared" si="24"/>
        <v>0</v>
      </c>
      <c r="T177" s="16">
        <v>0</v>
      </c>
      <c r="U177" s="12">
        <f t="shared" si="25"/>
        <v>0</v>
      </c>
      <c r="V177" s="16">
        <v>0</v>
      </c>
      <c r="W177" s="12">
        <f t="shared" si="26"/>
        <v>0</v>
      </c>
      <c r="X177" s="12" t="s">
        <v>14</v>
      </c>
      <c r="Y177" s="12" t="s">
        <v>43</v>
      </c>
      <c r="Z177" s="12"/>
      <c r="AA177" s="17" t="s">
        <v>151</v>
      </c>
      <c r="AB177" s="21" t="s">
        <v>274</v>
      </c>
      <c r="AC177" s="18">
        <f>1/2</f>
        <v>0.5</v>
      </c>
      <c r="AD177" s="19">
        <f t="shared" si="30"/>
        <v>2.1664499999999998</v>
      </c>
      <c r="AE177" s="19" t="s">
        <v>60</v>
      </c>
      <c r="AF177" s="19"/>
      <c r="AG177" s="19" t="s">
        <v>207</v>
      </c>
      <c r="AH177" s="19" t="s">
        <v>80</v>
      </c>
      <c r="AI177" s="19"/>
      <c r="AJ177" s="10"/>
      <c r="AK177">
        <v>1</v>
      </c>
      <c r="AP177" s="166"/>
      <c r="AS177" s="168"/>
      <c r="AT177" s="167"/>
    </row>
    <row r="178" spans="1:46" customFormat="1" ht="25.5" x14ac:dyDescent="0.25">
      <c r="A178" s="151" t="s">
        <v>37</v>
      </c>
      <c r="B178" s="10" t="s">
        <v>67</v>
      </c>
      <c r="C178" s="9">
        <v>3</v>
      </c>
      <c r="D178" s="11" t="s">
        <v>275</v>
      </c>
      <c r="E178" s="12" t="s">
        <v>40</v>
      </c>
      <c r="F178" s="13">
        <v>15</v>
      </c>
      <c r="G178" s="13">
        <v>12</v>
      </c>
      <c r="H178" s="14" t="s">
        <v>69</v>
      </c>
      <c r="I178" s="15">
        <v>180</v>
      </c>
      <c r="J178" s="12"/>
      <c r="K178" s="12"/>
      <c r="L178" s="16">
        <v>1</v>
      </c>
      <c r="M178" s="12">
        <f t="shared" si="21"/>
        <v>90</v>
      </c>
      <c r="N178" s="16">
        <v>0</v>
      </c>
      <c r="O178" s="12">
        <f t="shared" si="22"/>
        <v>0</v>
      </c>
      <c r="P178" s="16">
        <v>0</v>
      </c>
      <c r="Q178" s="12">
        <f t="shared" si="23"/>
        <v>0</v>
      </c>
      <c r="R178" s="16">
        <v>0</v>
      </c>
      <c r="S178" s="12">
        <f t="shared" si="24"/>
        <v>0</v>
      </c>
      <c r="T178" s="16">
        <v>0</v>
      </c>
      <c r="U178" s="12">
        <f t="shared" si="25"/>
        <v>0</v>
      </c>
      <c r="V178" s="16">
        <v>0</v>
      </c>
      <c r="W178" s="12">
        <f t="shared" si="26"/>
        <v>0</v>
      </c>
      <c r="X178" s="12" t="s">
        <v>14</v>
      </c>
      <c r="Y178" s="12" t="s">
        <v>43</v>
      </c>
      <c r="Z178" s="12"/>
      <c r="AA178" s="17" t="s">
        <v>151</v>
      </c>
      <c r="AB178" s="20" t="s">
        <v>274</v>
      </c>
      <c r="AC178" s="18">
        <v>0.5</v>
      </c>
      <c r="AD178" s="19">
        <f t="shared" si="30"/>
        <v>90</v>
      </c>
      <c r="AE178" s="19" t="s">
        <v>276</v>
      </c>
      <c r="AF178" s="19"/>
      <c r="AG178" s="19" t="s">
        <v>207</v>
      </c>
      <c r="AH178" s="19" t="s">
        <v>80</v>
      </c>
      <c r="AI178" s="19"/>
      <c r="AJ178" s="10"/>
      <c r="AK178">
        <v>10</v>
      </c>
    </row>
    <row r="179" spans="1:46" customFormat="1" ht="25.5" x14ac:dyDescent="0.25">
      <c r="A179" s="151" t="s">
        <v>37</v>
      </c>
      <c r="B179" s="10" t="s">
        <v>67</v>
      </c>
      <c r="C179" s="9">
        <v>3</v>
      </c>
      <c r="D179" s="14" t="s">
        <v>275</v>
      </c>
      <c r="E179" s="12" t="s">
        <v>40</v>
      </c>
      <c r="F179" s="13">
        <v>15</v>
      </c>
      <c r="G179" s="13">
        <v>12</v>
      </c>
      <c r="H179" s="14" t="s">
        <v>69</v>
      </c>
      <c r="I179" s="15">
        <v>180</v>
      </c>
      <c r="J179" s="12"/>
      <c r="K179" s="12"/>
      <c r="L179" s="16">
        <v>1</v>
      </c>
      <c r="M179" s="12">
        <f t="shared" si="21"/>
        <v>90</v>
      </c>
      <c r="N179" s="16">
        <v>0</v>
      </c>
      <c r="O179" s="12">
        <f t="shared" si="22"/>
        <v>0</v>
      </c>
      <c r="P179" s="16">
        <v>0</v>
      </c>
      <c r="Q179" s="12">
        <f t="shared" si="23"/>
        <v>0</v>
      </c>
      <c r="R179" s="16">
        <v>0</v>
      </c>
      <c r="S179" s="12">
        <f t="shared" si="24"/>
        <v>0</v>
      </c>
      <c r="T179" s="16">
        <v>0</v>
      </c>
      <c r="U179" s="12">
        <f t="shared" si="25"/>
        <v>0</v>
      </c>
      <c r="V179" s="16">
        <v>0</v>
      </c>
      <c r="W179" s="12">
        <f t="shared" si="26"/>
        <v>0</v>
      </c>
      <c r="X179" s="12" t="s">
        <v>14</v>
      </c>
      <c r="Y179" s="12" t="s">
        <v>43</v>
      </c>
      <c r="Z179" s="12"/>
      <c r="AA179" s="31" t="s">
        <v>151</v>
      </c>
      <c r="AB179" s="20" t="s">
        <v>265</v>
      </c>
      <c r="AC179" s="18">
        <v>0.5</v>
      </c>
      <c r="AD179" s="19">
        <f t="shared" si="30"/>
        <v>90</v>
      </c>
      <c r="AE179" s="19" t="s">
        <v>277</v>
      </c>
      <c r="AF179" s="19"/>
      <c r="AG179" s="19" t="s">
        <v>207</v>
      </c>
      <c r="AH179" s="19" t="s">
        <v>80</v>
      </c>
      <c r="AI179" s="19"/>
      <c r="AJ179" s="10"/>
      <c r="AK179">
        <v>10</v>
      </c>
    </row>
    <row r="180" spans="1:46" customFormat="1" ht="25.5" x14ac:dyDescent="0.25">
      <c r="A180" s="9" t="s">
        <v>37</v>
      </c>
      <c r="B180" s="10" t="s">
        <v>67</v>
      </c>
      <c r="C180" s="9">
        <v>3</v>
      </c>
      <c r="D180" s="14" t="s">
        <v>275</v>
      </c>
      <c r="E180" s="12" t="s">
        <v>40</v>
      </c>
      <c r="F180" s="13">
        <v>15</v>
      </c>
      <c r="G180" s="13">
        <v>12</v>
      </c>
      <c r="H180" s="14" t="s">
        <v>74</v>
      </c>
      <c r="I180" s="15">
        <v>24</v>
      </c>
      <c r="J180" s="12"/>
      <c r="K180" s="12"/>
      <c r="L180" s="16">
        <v>1</v>
      </c>
      <c r="M180" s="12">
        <f t="shared" si="21"/>
        <v>12</v>
      </c>
      <c r="N180" s="16">
        <v>0</v>
      </c>
      <c r="O180" s="12">
        <f t="shared" si="22"/>
        <v>0</v>
      </c>
      <c r="P180" s="16">
        <v>0</v>
      </c>
      <c r="Q180" s="12">
        <f t="shared" si="23"/>
        <v>0</v>
      </c>
      <c r="R180" s="16">
        <v>0</v>
      </c>
      <c r="S180" s="12">
        <f t="shared" si="24"/>
        <v>0</v>
      </c>
      <c r="T180" s="16">
        <v>0</v>
      </c>
      <c r="U180" s="12">
        <f t="shared" si="25"/>
        <v>0</v>
      </c>
      <c r="V180" s="16">
        <v>0</v>
      </c>
      <c r="W180" s="12">
        <f t="shared" si="26"/>
        <v>0</v>
      </c>
      <c r="X180" s="12" t="s">
        <v>14</v>
      </c>
      <c r="Y180" s="12" t="s">
        <v>43</v>
      </c>
      <c r="Z180" s="12"/>
      <c r="AA180" s="31" t="s">
        <v>151</v>
      </c>
      <c r="AB180" s="20" t="s">
        <v>274</v>
      </c>
      <c r="AC180" s="18">
        <v>0.5</v>
      </c>
      <c r="AD180" s="19">
        <f t="shared" si="30"/>
        <v>12</v>
      </c>
      <c r="AE180" s="19" t="s">
        <v>277</v>
      </c>
      <c r="AF180" s="19"/>
      <c r="AG180" s="19" t="s">
        <v>207</v>
      </c>
      <c r="AH180" s="19" t="s">
        <v>80</v>
      </c>
      <c r="AI180" s="19"/>
      <c r="AJ180" s="10"/>
      <c r="AK180">
        <v>11</v>
      </c>
    </row>
    <row r="181" spans="1:46" customFormat="1" x14ac:dyDescent="0.25">
      <c r="A181" s="9" t="s">
        <v>37</v>
      </c>
      <c r="B181" s="10" t="s">
        <v>67</v>
      </c>
      <c r="C181" s="9">
        <v>3</v>
      </c>
      <c r="D181" s="14" t="s">
        <v>275</v>
      </c>
      <c r="E181" s="12" t="s">
        <v>40</v>
      </c>
      <c r="F181" s="13">
        <v>15</v>
      </c>
      <c r="G181" s="13">
        <v>12</v>
      </c>
      <c r="H181" s="14" t="s">
        <v>74</v>
      </c>
      <c r="I181" s="15">
        <v>24</v>
      </c>
      <c r="J181" s="12"/>
      <c r="K181" s="12"/>
      <c r="L181" s="16">
        <v>1</v>
      </c>
      <c r="M181" s="12">
        <f t="shared" si="21"/>
        <v>12</v>
      </c>
      <c r="N181" s="16">
        <v>0</v>
      </c>
      <c r="O181" s="12">
        <f t="shared" si="22"/>
        <v>0</v>
      </c>
      <c r="P181" s="16">
        <v>0</v>
      </c>
      <c r="Q181" s="12">
        <f t="shared" si="23"/>
        <v>0</v>
      </c>
      <c r="R181" s="16">
        <v>0</v>
      </c>
      <c r="S181" s="12">
        <f t="shared" si="24"/>
        <v>0</v>
      </c>
      <c r="T181" s="16">
        <v>0</v>
      </c>
      <c r="U181" s="12">
        <f t="shared" si="25"/>
        <v>0</v>
      </c>
      <c r="V181" s="16">
        <v>0</v>
      </c>
      <c r="W181" s="12">
        <f t="shared" si="26"/>
        <v>0</v>
      </c>
      <c r="X181" s="12" t="s">
        <v>14</v>
      </c>
      <c r="Y181" s="12" t="s">
        <v>43</v>
      </c>
      <c r="Z181" s="12"/>
      <c r="AA181" s="31" t="s">
        <v>119</v>
      </c>
      <c r="AB181" s="20" t="s">
        <v>231</v>
      </c>
      <c r="AC181" s="18">
        <v>0.5</v>
      </c>
      <c r="AD181" s="19">
        <f t="shared" si="30"/>
        <v>12</v>
      </c>
      <c r="AE181" s="19" t="s">
        <v>276</v>
      </c>
      <c r="AF181" s="19"/>
      <c r="AG181" s="19" t="s">
        <v>207</v>
      </c>
      <c r="AH181" s="19" t="s">
        <v>80</v>
      </c>
      <c r="AI181" s="19"/>
      <c r="AJ181" s="10"/>
      <c r="AK181">
        <v>11</v>
      </c>
    </row>
    <row r="182" spans="1:46" ht="168" x14ac:dyDescent="0.2">
      <c r="A182" s="262" t="s">
        <v>37</v>
      </c>
      <c r="B182" s="263" t="s">
        <v>38</v>
      </c>
      <c r="C182" s="264">
        <v>7</v>
      </c>
      <c r="D182" s="268" t="s">
        <v>278</v>
      </c>
      <c r="E182" s="266" t="s">
        <v>40</v>
      </c>
      <c r="F182" s="267">
        <v>5</v>
      </c>
      <c r="G182" s="267">
        <v>2</v>
      </c>
      <c r="H182" s="268" t="s">
        <v>41</v>
      </c>
      <c r="I182" s="269">
        <v>40</v>
      </c>
      <c r="J182" s="266"/>
      <c r="K182" s="266" t="s">
        <v>562</v>
      </c>
      <c r="L182" s="270">
        <v>1</v>
      </c>
      <c r="M182" s="266">
        <f t="shared" si="21"/>
        <v>40</v>
      </c>
      <c r="N182" s="270">
        <v>0</v>
      </c>
      <c r="O182" s="266">
        <f t="shared" si="22"/>
        <v>0</v>
      </c>
      <c r="P182" s="270">
        <v>0</v>
      </c>
      <c r="Q182" s="266">
        <f t="shared" si="23"/>
        <v>0</v>
      </c>
      <c r="R182" s="270">
        <v>0</v>
      </c>
      <c r="S182" s="12">
        <f t="shared" si="24"/>
        <v>0</v>
      </c>
      <c r="T182" s="16">
        <v>0</v>
      </c>
      <c r="U182" s="12">
        <f t="shared" si="25"/>
        <v>0</v>
      </c>
      <c r="V182" s="270">
        <v>0</v>
      </c>
      <c r="W182" s="266">
        <f t="shared" si="26"/>
        <v>0</v>
      </c>
      <c r="X182" s="266" t="s">
        <v>14</v>
      </c>
      <c r="Y182" s="266" t="s">
        <v>43</v>
      </c>
      <c r="Z182" s="266"/>
      <c r="AA182" s="271" t="s">
        <v>131</v>
      </c>
      <c r="AB182" s="264" t="s">
        <v>326</v>
      </c>
      <c r="AC182" s="272">
        <v>1</v>
      </c>
      <c r="AD182" s="273">
        <f>AC182*I182</f>
        <v>40</v>
      </c>
      <c r="AE182" s="273" t="s">
        <v>722</v>
      </c>
      <c r="AF182" s="273"/>
      <c r="AG182" s="273" t="s">
        <v>207</v>
      </c>
      <c r="AH182" s="273"/>
      <c r="AI182" s="273" t="s">
        <v>162</v>
      </c>
      <c r="AJ182" s="263"/>
      <c r="AK182" s="249" t="s">
        <v>679</v>
      </c>
      <c r="AS182" s="249"/>
      <c r="AT182" s="249"/>
    </row>
    <row r="183" spans="1:46" customFormat="1" ht="51" x14ac:dyDescent="0.25">
      <c r="A183" s="158" t="s">
        <v>37</v>
      </c>
      <c r="B183" s="12" t="s">
        <v>97</v>
      </c>
      <c r="C183" s="9">
        <v>7</v>
      </c>
      <c r="D183" s="11" t="s">
        <v>97</v>
      </c>
      <c r="E183" s="12" t="s">
        <v>40</v>
      </c>
      <c r="F183" s="13">
        <v>1</v>
      </c>
      <c r="G183" s="13">
        <v>0</v>
      </c>
      <c r="H183" s="14" t="s">
        <v>279</v>
      </c>
      <c r="I183" s="15"/>
      <c r="J183" s="12"/>
      <c r="K183" s="12"/>
      <c r="L183" s="16">
        <v>1</v>
      </c>
      <c r="M183" s="12">
        <f t="shared" si="21"/>
        <v>0</v>
      </c>
      <c r="N183" s="16">
        <v>0</v>
      </c>
      <c r="O183" s="12">
        <f t="shared" si="22"/>
        <v>0</v>
      </c>
      <c r="P183" s="16">
        <v>0</v>
      </c>
      <c r="Q183" s="12">
        <f t="shared" si="23"/>
        <v>0</v>
      </c>
      <c r="R183" s="16">
        <v>0</v>
      </c>
      <c r="S183" s="12">
        <f t="shared" si="24"/>
        <v>0</v>
      </c>
      <c r="T183" s="16">
        <v>0</v>
      </c>
      <c r="U183" s="12">
        <f t="shared" si="25"/>
        <v>0</v>
      </c>
      <c r="V183" s="16">
        <v>0</v>
      </c>
      <c r="W183" s="12">
        <f t="shared" si="26"/>
        <v>0</v>
      </c>
      <c r="X183" s="12" t="s">
        <v>14</v>
      </c>
      <c r="Y183" s="12" t="s">
        <v>43</v>
      </c>
      <c r="Z183" s="12"/>
      <c r="AA183" s="17" t="s">
        <v>131</v>
      </c>
      <c r="AB183" s="9" t="s">
        <v>134</v>
      </c>
      <c r="AC183" s="18">
        <v>1</v>
      </c>
      <c r="AD183" s="19">
        <f t="shared" ref="AD183:AD198" si="31">AC183*I183</f>
        <v>0</v>
      </c>
      <c r="AE183" s="19" t="s">
        <v>183</v>
      </c>
      <c r="AF183" s="19"/>
      <c r="AG183" s="19" t="s">
        <v>207</v>
      </c>
      <c r="AH183" s="19"/>
      <c r="AI183" s="19"/>
      <c r="AJ183" s="10"/>
      <c r="AK183">
        <v>13</v>
      </c>
    </row>
    <row r="184" spans="1:46" customFormat="1" ht="38.25" x14ac:dyDescent="0.25">
      <c r="A184" s="151" t="s">
        <v>37</v>
      </c>
      <c r="B184" s="10" t="s">
        <v>38</v>
      </c>
      <c r="C184" s="9">
        <v>9</v>
      </c>
      <c r="D184" s="11" t="s">
        <v>280</v>
      </c>
      <c r="E184" s="12" t="s">
        <v>40</v>
      </c>
      <c r="F184" s="13">
        <v>5</v>
      </c>
      <c r="G184" s="13">
        <v>6</v>
      </c>
      <c r="H184" s="14" t="s">
        <v>41</v>
      </c>
      <c r="I184" s="38">
        <f>Grunddata!G184*Normer!Kursus_extra_pr_stud+Normer!Kursus_grund</f>
        <v>159</v>
      </c>
      <c r="J184" s="12"/>
      <c r="K184" s="12" t="s">
        <v>281</v>
      </c>
      <c r="L184" s="16">
        <v>1</v>
      </c>
      <c r="M184" s="12">
        <f t="shared" si="21"/>
        <v>63.6</v>
      </c>
      <c r="N184" s="16">
        <v>0</v>
      </c>
      <c r="O184" s="12">
        <f t="shared" si="22"/>
        <v>0</v>
      </c>
      <c r="P184" s="16">
        <v>0</v>
      </c>
      <c r="Q184" s="12">
        <f t="shared" si="23"/>
        <v>0</v>
      </c>
      <c r="R184" s="16">
        <v>0</v>
      </c>
      <c r="S184" s="12">
        <f t="shared" si="24"/>
        <v>0</v>
      </c>
      <c r="T184" s="16">
        <v>0</v>
      </c>
      <c r="U184" s="12">
        <f t="shared" si="25"/>
        <v>0</v>
      </c>
      <c r="V184" s="16">
        <v>0</v>
      </c>
      <c r="W184" s="12">
        <f t="shared" si="26"/>
        <v>0</v>
      </c>
      <c r="X184" s="12" t="s">
        <v>14</v>
      </c>
      <c r="Y184" s="12" t="s">
        <v>43</v>
      </c>
      <c r="Z184" s="12" t="s">
        <v>282</v>
      </c>
      <c r="AA184" s="17" t="s">
        <v>52</v>
      </c>
      <c r="AB184" s="21" t="s">
        <v>283</v>
      </c>
      <c r="AC184" s="18">
        <v>0.4</v>
      </c>
      <c r="AD184" s="19">
        <f t="shared" si="31"/>
        <v>63.6</v>
      </c>
      <c r="AE184" s="19"/>
      <c r="AF184" s="19"/>
      <c r="AG184" s="19" t="s">
        <v>207</v>
      </c>
      <c r="AH184" s="19" t="s">
        <v>657</v>
      </c>
      <c r="AI184" s="19"/>
      <c r="AJ184" s="10"/>
      <c r="AK184">
        <v>8</v>
      </c>
    </row>
    <row r="185" spans="1:46" customFormat="1" ht="38.25" x14ac:dyDescent="0.25">
      <c r="A185" s="151" t="s">
        <v>37</v>
      </c>
      <c r="B185" s="10" t="s">
        <v>38</v>
      </c>
      <c r="C185" s="9">
        <v>9</v>
      </c>
      <c r="D185" s="11" t="s">
        <v>280</v>
      </c>
      <c r="E185" s="12" t="s">
        <v>40</v>
      </c>
      <c r="F185" s="13">
        <v>5</v>
      </c>
      <c r="G185" s="13">
        <v>7</v>
      </c>
      <c r="H185" s="14" t="s">
        <v>48</v>
      </c>
      <c r="I185" s="15">
        <f>G185*Kursus_eksaminator</f>
        <v>2.3331</v>
      </c>
      <c r="J185" s="12"/>
      <c r="K185" s="12" t="s">
        <v>281</v>
      </c>
      <c r="L185" s="16">
        <v>1</v>
      </c>
      <c r="M185" s="12">
        <f t="shared" si="21"/>
        <v>0.76992300000000002</v>
      </c>
      <c r="N185" s="16">
        <v>0</v>
      </c>
      <c r="O185" s="12">
        <f t="shared" si="22"/>
        <v>0</v>
      </c>
      <c r="P185" s="16">
        <v>0</v>
      </c>
      <c r="Q185" s="12">
        <f t="shared" si="23"/>
        <v>0</v>
      </c>
      <c r="R185" s="16">
        <v>0</v>
      </c>
      <c r="S185" s="12">
        <f t="shared" si="24"/>
        <v>0</v>
      </c>
      <c r="T185" s="16">
        <v>0</v>
      </c>
      <c r="U185" s="12">
        <f t="shared" si="25"/>
        <v>0</v>
      </c>
      <c r="V185" s="16">
        <v>0</v>
      </c>
      <c r="W185" s="12">
        <f t="shared" si="26"/>
        <v>0</v>
      </c>
      <c r="X185" s="12" t="s">
        <v>14</v>
      </c>
      <c r="Y185" s="12" t="s">
        <v>43</v>
      </c>
      <c r="Z185" s="12"/>
      <c r="AA185" s="17" t="s">
        <v>52</v>
      </c>
      <c r="AB185" s="21" t="s">
        <v>283</v>
      </c>
      <c r="AC185" s="18">
        <v>0.33</v>
      </c>
      <c r="AD185" s="19">
        <f t="shared" si="31"/>
        <v>0.76992300000000002</v>
      </c>
      <c r="AE185" s="19" t="s">
        <v>60</v>
      </c>
      <c r="AF185" s="19"/>
      <c r="AG185" s="19" t="s">
        <v>207</v>
      </c>
      <c r="AH185" s="19" t="s">
        <v>657</v>
      </c>
      <c r="AI185" s="19"/>
      <c r="AJ185" s="10"/>
      <c r="AK185">
        <v>8</v>
      </c>
    </row>
    <row r="186" spans="1:46" customFormat="1" ht="38.25" x14ac:dyDescent="0.25">
      <c r="A186" s="151" t="s">
        <v>37</v>
      </c>
      <c r="B186" s="10" t="s">
        <v>38</v>
      </c>
      <c r="C186" s="9">
        <v>9</v>
      </c>
      <c r="D186" s="14" t="s">
        <v>280</v>
      </c>
      <c r="E186" s="12" t="s">
        <v>40</v>
      </c>
      <c r="F186" s="13">
        <v>5</v>
      </c>
      <c r="G186" s="13">
        <v>6</v>
      </c>
      <c r="H186" s="14" t="s">
        <v>41</v>
      </c>
      <c r="I186" s="38">
        <f>Grunddata!G186*Normer!Kursus_extra_pr_stud+Normer!Kursus_grund</f>
        <v>159</v>
      </c>
      <c r="J186" s="12"/>
      <c r="K186" s="12" t="s">
        <v>281</v>
      </c>
      <c r="L186" s="16">
        <v>1</v>
      </c>
      <c r="M186" s="12">
        <f t="shared" si="21"/>
        <v>15.9</v>
      </c>
      <c r="N186" s="16">
        <v>0</v>
      </c>
      <c r="O186" s="12">
        <f t="shared" si="22"/>
        <v>0</v>
      </c>
      <c r="P186" s="16">
        <v>0</v>
      </c>
      <c r="Q186" s="12">
        <f t="shared" si="23"/>
        <v>0</v>
      </c>
      <c r="R186" s="16">
        <v>0</v>
      </c>
      <c r="S186" s="12">
        <f t="shared" si="24"/>
        <v>0</v>
      </c>
      <c r="T186" s="16">
        <v>0</v>
      </c>
      <c r="U186" s="12">
        <f t="shared" si="25"/>
        <v>0</v>
      </c>
      <c r="V186" s="16">
        <v>0</v>
      </c>
      <c r="W186" s="12">
        <f t="shared" si="26"/>
        <v>0</v>
      </c>
      <c r="X186" s="12" t="s">
        <v>14</v>
      </c>
      <c r="Y186" s="12" t="s">
        <v>43</v>
      </c>
      <c r="Z186" s="12"/>
      <c r="AA186" s="17" t="s">
        <v>52</v>
      </c>
      <c r="AB186" s="20" t="s">
        <v>284</v>
      </c>
      <c r="AC186" s="18">
        <v>0.1</v>
      </c>
      <c r="AD186" s="19">
        <f t="shared" si="31"/>
        <v>15.9</v>
      </c>
      <c r="AE186" s="19"/>
      <c r="AF186" s="19"/>
      <c r="AG186" s="19" t="s">
        <v>207</v>
      </c>
      <c r="AH186" s="19" t="s">
        <v>657</v>
      </c>
      <c r="AI186" s="19"/>
      <c r="AJ186" s="10"/>
      <c r="AK186">
        <v>8</v>
      </c>
    </row>
    <row r="187" spans="1:46" customFormat="1" ht="38.25" x14ac:dyDescent="0.25">
      <c r="A187" s="151" t="s">
        <v>37</v>
      </c>
      <c r="B187" s="10" t="s">
        <v>38</v>
      </c>
      <c r="C187" s="9">
        <v>9</v>
      </c>
      <c r="D187" s="14" t="s">
        <v>280</v>
      </c>
      <c r="E187" s="12" t="s">
        <v>40</v>
      </c>
      <c r="F187" s="13">
        <v>5</v>
      </c>
      <c r="G187" s="13">
        <v>7</v>
      </c>
      <c r="H187" s="14" t="s">
        <v>48</v>
      </c>
      <c r="I187" s="15">
        <f>G187*Kursus_eksaminator</f>
        <v>2.3331</v>
      </c>
      <c r="J187" s="12"/>
      <c r="K187" s="12" t="s">
        <v>281</v>
      </c>
      <c r="L187" s="16">
        <v>1</v>
      </c>
      <c r="M187" s="12">
        <f t="shared" si="21"/>
        <v>0.76992300000000002</v>
      </c>
      <c r="N187" s="16">
        <v>0</v>
      </c>
      <c r="O187" s="12">
        <f t="shared" si="22"/>
        <v>0</v>
      </c>
      <c r="P187" s="16">
        <v>0</v>
      </c>
      <c r="Q187" s="12">
        <f t="shared" si="23"/>
        <v>0</v>
      </c>
      <c r="R187" s="16">
        <v>0</v>
      </c>
      <c r="S187" s="12">
        <f t="shared" si="24"/>
        <v>0</v>
      </c>
      <c r="T187" s="16">
        <v>0</v>
      </c>
      <c r="U187" s="12">
        <f t="shared" si="25"/>
        <v>0</v>
      </c>
      <c r="V187" s="16">
        <v>0</v>
      </c>
      <c r="W187" s="12">
        <f t="shared" si="26"/>
        <v>0</v>
      </c>
      <c r="X187" s="12" t="s">
        <v>14</v>
      </c>
      <c r="Y187" s="12" t="s">
        <v>43</v>
      </c>
      <c r="Z187" s="12"/>
      <c r="AA187" s="17" t="s">
        <v>52</v>
      </c>
      <c r="AB187" s="20" t="s">
        <v>284</v>
      </c>
      <c r="AC187" s="18">
        <v>0.33</v>
      </c>
      <c r="AD187" s="19">
        <f t="shared" si="31"/>
        <v>0.76992300000000002</v>
      </c>
      <c r="AE187" s="19" t="s">
        <v>60</v>
      </c>
      <c r="AF187" s="19"/>
      <c r="AG187" s="19" t="s">
        <v>207</v>
      </c>
      <c r="AH187" s="19" t="s">
        <v>657</v>
      </c>
      <c r="AI187" s="19"/>
      <c r="AJ187" s="10"/>
      <c r="AK187">
        <v>8</v>
      </c>
    </row>
    <row r="188" spans="1:46" customFormat="1" ht="38.25" x14ac:dyDescent="0.25">
      <c r="A188" s="151" t="s">
        <v>37</v>
      </c>
      <c r="B188" s="10" t="s">
        <v>38</v>
      </c>
      <c r="C188" s="9">
        <v>9</v>
      </c>
      <c r="D188" s="14" t="s">
        <v>280</v>
      </c>
      <c r="E188" s="12" t="s">
        <v>40</v>
      </c>
      <c r="F188" s="13">
        <v>5</v>
      </c>
      <c r="G188" s="13">
        <v>6</v>
      </c>
      <c r="H188" s="14" t="s">
        <v>41</v>
      </c>
      <c r="I188" s="38">
        <f>Grunddata!G188*Normer!Kursus_extra_pr_stud+Normer!Kursus_grund</f>
        <v>159</v>
      </c>
      <c r="J188" s="12"/>
      <c r="K188" s="12" t="s">
        <v>281</v>
      </c>
      <c r="L188" s="16">
        <v>1</v>
      </c>
      <c r="M188" s="12">
        <f t="shared" si="21"/>
        <v>79.5</v>
      </c>
      <c r="N188" s="16">
        <v>0</v>
      </c>
      <c r="O188" s="12">
        <f t="shared" si="22"/>
        <v>0</v>
      </c>
      <c r="P188" s="16">
        <v>0</v>
      </c>
      <c r="Q188" s="12">
        <f t="shared" si="23"/>
        <v>0</v>
      </c>
      <c r="R188" s="16">
        <v>0</v>
      </c>
      <c r="S188" s="12">
        <f t="shared" si="24"/>
        <v>0</v>
      </c>
      <c r="T188" s="16">
        <v>0</v>
      </c>
      <c r="U188" s="12">
        <f t="shared" si="25"/>
        <v>0</v>
      </c>
      <c r="V188" s="16">
        <v>0</v>
      </c>
      <c r="W188" s="12">
        <f t="shared" si="26"/>
        <v>0</v>
      </c>
      <c r="X188" s="12" t="s">
        <v>14</v>
      </c>
      <c r="Y188" s="12" t="s">
        <v>43</v>
      </c>
      <c r="Z188" s="12"/>
      <c r="AA188" s="17" t="s">
        <v>45</v>
      </c>
      <c r="AB188" s="9" t="s">
        <v>285</v>
      </c>
      <c r="AC188" s="18">
        <v>0.5</v>
      </c>
      <c r="AD188" s="19">
        <f t="shared" si="31"/>
        <v>79.5</v>
      </c>
      <c r="AE188" s="19"/>
      <c r="AF188" s="19"/>
      <c r="AG188" s="19" t="s">
        <v>207</v>
      </c>
      <c r="AH188" s="19" t="s">
        <v>657</v>
      </c>
      <c r="AI188" s="19"/>
      <c r="AJ188" s="10"/>
      <c r="AK188">
        <v>8</v>
      </c>
    </row>
    <row r="189" spans="1:46" customFormat="1" ht="38.25" x14ac:dyDescent="0.25">
      <c r="A189" s="151" t="s">
        <v>37</v>
      </c>
      <c r="B189" s="10" t="s">
        <v>38</v>
      </c>
      <c r="C189" s="9">
        <v>9</v>
      </c>
      <c r="D189" s="14" t="s">
        <v>280</v>
      </c>
      <c r="E189" s="12" t="s">
        <v>40</v>
      </c>
      <c r="F189" s="13">
        <v>5</v>
      </c>
      <c r="G189" s="13">
        <v>7</v>
      </c>
      <c r="H189" s="14" t="s">
        <v>48</v>
      </c>
      <c r="I189" s="15">
        <f>G189*Kursus_eksaminator</f>
        <v>2.3331</v>
      </c>
      <c r="J189" s="12"/>
      <c r="K189" s="12" t="s">
        <v>281</v>
      </c>
      <c r="L189" s="16">
        <v>1</v>
      </c>
      <c r="M189" s="12">
        <f t="shared" si="21"/>
        <v>0.76992300000000002</v>
      </c>
      <c r="N189" s="16">
        <v>0</v>
      </c>
      <c r="O189" s="12">
        <f t="shared" si="22"/>
        <v>0</v>
      </c>
      <c r="P189" s="16">
        <v>0</v>
      </c>
      <c r="Q189" s="12">
        <f t="shared" si="23"/>
        <v>0</v>
      </c>
      <c r="R189" s="16">
        <v>0</v>
      </c>
      <c r="S189" s="12">
        <f t="shared" si="24"/>
        <v>0</v>
      </c>
      <c r="T189" s="16">
        <v>0</v>
      </c>
      <c r="U189" s="12">
        <f t="shared" si="25"/>
        <v>0</v>
      </c>
      <c r="V189" s="16">
        <v>0</v>
      </c>
      <c r="W189" s="12">
        <f t="shared" si="26"/>
        <v>0</v>
      </c>
      <c r="X189" s="12" t="s">
        <v>14</v>
      </c>
      <c r="Y189" s="12" t="s">
        <v>43</v>
      </c>
      <c r="Z189" s="12"/>
      <c r="AA189" s="17" t="s">
        <v>45</v>
      </c>
      <c r="AB189" s="9" t="s">
        <v>285</v>
      </c>
      <c r="AC189" s="18">
        <v>0.33</v>
      </c>
      <c r="AD189" s="19">
        <f t="shared" si="31"/>
        <v>0.76992300000000002</v>
      </c>
      <c r="AE189" s="19" t="s">
        <v>60</v>
      </c>
      <c r="AF189" s="19"/>
      <c r="AG189" s="19" t="s">
        <v>207</v>
      </c>
      <c r="AH189" s="19" t="s">
        <v>657</v>
      </c>
      <c r="AI189" s="19"/>
      <c r="AJ189" s="10"/>
      <c r="AK189">
        <v>8</v>
      </c>
    </row>
    <row r="190" spans="1:46" customFormat="1" ht="38.25" x14ac:dyDescent="0.25">
      <c r="A190" s="151" t="s">
        <v>37</v>
      </c>
      <c r="B190" s="10" t="s">
        <v>38</v>
      </c>
      <c r="C190" s="9">
        <v>9</v>
      </c>
      <c r="D190" s="14" t="s">
        <v>280</v>
      </c>
      <c r="E190" s="12" t="s">
        <v>40</v>
      </c>
      <c r="F190" s="13">
        <v>5</v>
      </c>
      <c r="G190" s="13">
        <v>7</v>
      </c>
      <c r="H190" s="14" t="s">
        <v>74</v>
      </c>
      <c r="I190" s="15">
        <f>G190*Intern_censor_kursus</f>
        <v>2.3331</v>
      </c>
      <c r="J190" s="12"/>
      <c r="K190" s="12" t="s">
        <v>281</v>
      </c>
      <c r="L190" s="16">
        <v>1</v>
      </c>
      <c r="M190" s="12">
        <f t="shared" si="21"/>
        <v>2.3331</v>
      </c>
      <c r="N190" s="16">
        <v>0</v>
      </c>
      <c r="O190" s="12">
        <f t="shared" si="22"/>
        <v>0</v>
      </c>
      <c r="P190" s="16">
        <v>0</v>
      </c>
      <c r="Q190" s="12">
        <f t="shared" si="23"/>
        <v>0</v>
      </c>
      <c r="R190" s="16">
        <v>0</v>
      </c>
      <c r="S190" s="12">
        <f t="shared" si="24"/>
        <v>0</v>
      </c>
      <c r="T190" s="16">
        <v>0</v>
      </c>
      <c r="U190" s="12">
        <f t="shared" si="25"/>
        <v>0</v>
      </c>
      <c r="V190" s="16">
        <v>0</v>
      </c>
      <c r="W190" s="12">
        <f t="shared" si="26"/>
        <v>0</v>
      </c>
      <c r="X190" s="12" t="s">
        <v>14</v>
      </c>
      <c r="Y190" s="12" t="s">
        <v>43</v>
      </c>
      <c r="Z190" s="12"/>
      <c r="AA190" s="17" t="s">
        <v>45</v>
      </c>
      <c r="AB190" s="20" t="s">
        <v>286</v>
      </c>
      <c r="AC190" s="18">
        <v>1</v>
      </c>
      <c r="AD190" s="19">
        <f t="shared" si="31"/>
        <v>2.3331</v>
      </c>
      <c r="AE190" s="19" t="s">
        <v>60</v>
      </c>
      <c r="AF190" s="19"/>
      <c r="AG190" s="19" t="s">
        <v>207</v>
      </c>
      <c r="AH190" s="19" t="s">
        <v>657</v>
      </c>
      <c r="AI190" s="19"/>
      <c r="AJ190" s="10"/>
      <c r="AK190">
        <v>8</v>
      </c>
    </row>
    <row r="191" spans="1:46" customFormat="1" ht="38.25" x14ac:dyDescent="0.25">
      <c r="A191" s="158" t="s">
        <v>37</v>
      </c>
      <c r="B191" s="12" t="s">
        <v>97</v>
      </c>
      <c r="C191" s="9">
        <v>9</v>
      </c>
      <c r="D191" s="11" t="s">
        <v>97</v>
      </c>
      <c r="E191" s="12" t="s">
        <v>40</v>
      </c>
      <c r="F191" s="13">
        <v>3</v>
      </c>
      <c r="G191" s="13">
        <v>6</v>
      </c>
      <c r="H191" s="14" t="s">
        <v>279</v>
      </c>
      <c r="I191" s="15">
        <v>40</v>
      </c>
      <c r="J191" s="12"/>
      <c r="K191" s="12"/>
      <c r="L191" s="16">
        <v>1</v>
      </c>
      <c r="M191" s="12">
        <f t="shared" si="21"/>
        <v>40</v>
      </c>
      <c r="N191" s="16">
        <v>0</v>
      </c>
      <c r="O191" s="12">
        <f t="shared" si="22"/>
        <v>0</v>
      </c>
      <c r="P191" s="16">
        <v>0</v>
      </c>
      <c r="Q191" s="12">
        <f t="shared" si="23"/>
        <v>0</v>
      </c>
      <c r="R191" s="16">
        <v>0</v>
      </c>
      <c r="S191" s="12">
        <f t="shared" si="24"/>
        <v>0</v>
      </c>
      <c r="T191" s="16">
        <v>0</v>
      </c>
      <c r="U191" s="12">
        <f t="shared" si="25"/>
        <v>0</v>
      </c>
      <c r="V191" s="16">
        <v>0</v>
      </c>
      <c r="W191" s="12">
        <f t="shared" si="26"/>
        <v>0</v>
      </c>
      <c r="X191" s="12" t="s">
        <v>14</v>
      </c>
      <c r="Y191" s="12" t="s">
        <v>43</v>
      </c>
      <c r="Z191" s="12"/>
      <c r="AA191" s="17" t="s">
        <v>131</v>
      </c>
      <c r="AB191" s="9" t="s">
        <v>134</v>
      </c>
      <c r="AC191" s="18">
        <v>1</v>
      </c>
      <c r="AD191" s="19">
        <f t="shared" si="31"/>
        <v>40</v>
      </c>
      <c r="AE191" s="19"/>
      <c r="AF191" s="19"/>
      <c r="AG191" s="19" t="s">
        <v>207</v>
      </c>
      <c r="AH191" s="19" t="s">
        <v>657</v>
      </c>
      <c r="AI191" s="19"/>
      <c r="AJ191" s="10"/>
      <c r="AK191">
        <v>14</v>
      </c>
    </row>
    <row r="192" spans="1:46" customFormat="1" ht="127.5" x14ac:dyDescent="0.25">
      <c r="A192" s="151" t="s">
        <v>37</v>
      </c>
      <c r="B192" s="10" t="s">
        <v>67</v>
      </c>
      <c r="C192" s="9">
        <v>9</v>
      </c>
      <c r="D192" s="11" t="s">
        <v>287</v>
      </c>
      <c r="E192" s="12" t="s">
        <v>40</v>
      </c>
      <c r="F192" s="13">
        <v>16</v>
      </c>
      <c r="G192" s="13">
        <v>1</v>
      </c>
      <c r="H192" s="14" t="s">
        <v>69</v>
      </c>
      <c r="I192" s="15">
        <v>21</v>
      </c>
      <c r="J192" s="12"/>
      <c r="K192" s="12"/>
      <c r="L192" s="16">
        <v>1</v>
      </c>
      <c r="M192" s="12">
        <f t="shared" si="21"/>
        <v>10.5</v>
      </c>
      <c r="N192" s="16">
        <v>0</v>
      </c>
      <c r="O192" s="12">
        <f t="shared" si="22"/>
        <v>0</v>
      </c>
      <c r="P192" s="16">
        <v>0</v>
      </c>
      <c r="Q192" s="12">
        <f t="shared" si="23"/>
        <v>0</v>
      </c>
      <c r="R192" s="16">
        <v>0</v>
      </c>
      <c r="S192" s="12">
        <f t="shared" si="24"/>
        <v>0</v>
      </c>
      <c r="T192" s="16">
        <v>0</v>
      </c>
      <c r="U192" s="12">
        <f t="shared" si="25"/>
        <v>0</v>
      </c>
      <c r="V192" s="16">
        <v>0</v>
      </c>
      <c r="W192" s="12">
        <f t="shared" si="26"/>
        <v>0</v>
      </c>
      <c r="X192" s="12" t="s">
        <v>14</v>
      </c>
      <c r="Y192" s="12" t="s">
        <v>43</v>
      </c>
      <c r="Z192" s="12" t="s">
        <v>288</v>
      </c>
      <c r="AA192" s="17" t="s">
        <v>45</v>
      </c>
      <c r="AB192" s="20" t="s">
        <v>92</v>
      </c>
      <c r="AC192" s="18">
        <v>0.5</v>
      </c>
      <c r="AD192" s="19">
        <f t="shared" si="31"/>
        <v>10.5</v>
      </c>
      <c r="AE192" s="19" t="s">
        <v>289</v>
      </c>
      <c r="AF192" s="19"/>
      <c r="AG192" s="19" t="s">
        <v>207</v>
      </c>
      <c r="AH192" s="19"/>
      <c r="AI192" s="19"/>
      <c r="AJ192" s="10"/>
      <c r="AK192">
        <v>11</v>
      </c>
      <c r="AL192" s="173" t="s">
        <v>207</v>
      </c>
      <c r="AM192" s="173" t="s">
        <v>735</v>
      </c>
    </row>
    <row r="193" spans="1:46" customFormat="1" ht="127.5" x14ac:dyDescent="0.25">
      <c r="A193" s="151" t="s">
        <v>37</v>
      </c>
      <c r="B193" s="10" t="s">
        <v>67</v>
      </c>
      <c r="C193" s="9">
        <v>9</v>
      </c>
      <c r="D193" s="11" t="s">
        <v>287</v>
      </c>
      <c r="E193" s="12" t="s">
        <v>40</v>
      </c>
      <c r="F193" s="13">
        <v>16</v>
      </c>
      <c r="G193" s="13">
        <v>1</v>
      </c>
      <c r="H193" s="14" t="s">
        <v>69</v>
      </c>
      <c r="I193" s="15">
        <v>21</v>
      </c>
      <c r="J193" s="12"/>
      <c r="K193" s="12"/>
      <c r="L193" s="16">
        <v>1</v>
      </c>
      <c r="M193" s="12">
        <f t="shared" si="21"/>
        <v>10.5</v>
      </c>
      <c r="N193" s="16">
        <v>0</v>
      </c>
      <c r="O193" s="12">
        <f t="shared" si="22"/>
        <v>0</v>
      </c>
      <c r="P193" s="16">
        <v>0</v>
      </c>
      <c r="Q193" s="12">
        <f t="shared" si="23"/>
        <v>0</v>
      </c>
      <c r="R193" s="16">
        <v>0</v>
      </c>
      <c r="S193" s="12">
        <f t="shared" si="24"/>
        <v>0</v>
      </c>
      <c r="T193" s="16">
        <v>0</v>
      </c>
      <c r="U193" s="12">
        <f t="shared" si="25"/>
        <v>0</v>
      </c>
      <c r="V193" s="16">
        <v>0</v>
      </c>
      <c r="W193" s="12">
        <f t="shared" si="26"/>
        <v>0</v>
      </c>
      <c r="X193" s="12" t="s">
        <v>14</v>
      </c>
      <c r="Y193" s="12" t="s">
        <v>43</v>
      </c>
      <c r="Z193" s="12" t="s">
        <v>288</v>
      </c>
      <c r="AA193" s="17" t="s">
        <v>45</v>
      </c>
      <c r="AB193" s="20" t="s">
        <v>219</v>
      </c>
      <c r="AC193" s="18">
        <v>0.5</v>
      </c>
      <c r="AD193" s="19">
        <f t="shared" si="31"/>
        <v>10.5</v>
      </c>
      <c r="AE193" s="19" t="s">
        <v>289</v>
      </c>
      <c r="AF193" s="19"/>
      <c r="AG193" s="19" t="s">
        <v>207</v>
      </c>
      <c r="AH193" s="19"/>
      <c r="AI193" s="19"/>
      <c r="AJ193" s="10"/>
      <c r="AK193">
        <v>11</v>
      </c>
    </row>
    <row r="194" spans="1:46" customFormat="1" ht="127.5" x14ac:dyDescent="0.25">
      <c r="A194" s="151" t="s">
        <v>37</v>
      </c>
      <c r="B194" s="10" t="s">
        <v>67</v>
      </c>
      <c r="C194" s="9">
        <v>9</v>
      </c>
      <c r="D194" s="11" t="s">
        <v>287</v>
      </c>
      <c r="E194" s="12" t="s">
        <v>40</v>
      </c>
      <c r="F194" s="13">
        <v>30</v>
      </c>
      <c r="G194" s="13">
        <v>2</v>
      </c>
      <c r="H194" s="14" t="s">
        <v>69</v>
      </c>
      <c r="I194" s="15">
        <v>70</v>
      </c>
      <c r="J194" s="12"/>
      <c r="K194" s="12"/>
      <c r="L194" s="16">
        <v>1</v>
      </c>
      <c r="M194" s="12">
        <f t="shared" si="21"/>
        <v>23.310000000000002</v>
      </c>
      <c r="N194" s="16">
        <v>0</v>
      </c>
      <c r="O194" s="12">
        <f t="shared" si="22"/>
        <v>0</v>
      </c>
      <c r="P194" s="16">
        <v>0</v>
      </c>
      <c r="Q194" s="12">
        <f t="shared" si="23"/>
        <v>0</v>
      </c>
      <c r="R194" s="16">
        <v>0</v>
      </c>
      <c r="S194" s="12">
        <f t="shared" si="24"/>
        <v>0</v>
      </c>
      <c r="T194" s="16">
        <v>0</v>
      </c>
      <c r="U194" s="12">
        <f t="shared" si="25"/>
        <v>0</v>
      </c>
      <c r="V194" s="16">
        <v>0</v>
      </c>
      <c r="W194" s="12">
        <f t="shared" si="26"/>
        <v>0</v>
      </c>
      <c r="X194" s="12" t="s">
        <v>14</v>
      </c>
      <c r="Y194" s="12" t="s">
        <v>43</v>
      </c>
      <c r="Z194" s="12" t="s">
        <v>288</v>
      </c>
      <c r="AA194" s="17" t="s">
        <v>57</v>
      </c>
      <c r="AB194" s="20" t="s">
        <v>290</v>
      </c>
      <c r="AC194" s="18">
        <v>0.33300000000000002</v>
      </c>
      <c r="AD194" s="19">
        <f t="shared" si="31"/>
        <v>23.310000000000002</v>
      </c>
      <c r="AE194" s="19" t="s">
        <v>291</v>
      </c>
      <c r="AF194" s="19"/>
      <c r="AG194" s="19" t="s">
        <v>207</v>
      </c>
      <c r="AH194" s="19"/>
      <c r="AI194" s="19"/>
      <c r="AJ194" s="10"/>
      <c r="AK194">
        <v>11</v>
      </c>
    </row>
    <row r="195" spans="1:46" customFormat="1" ht="127.5" x14ac:dyDescent="0.25">
      <c r="A195" s="151" t="s">
        <v>37</v>
      </c>
      <c r="B195" s="10" t="s">
        <v>67</v>
      </c>
      <c r="C195" s="9">
        <v>9</v>
      </c>
      <c r="D195" s="11" t="s">
        <v>287</v>
      </c>
      <c r="E195" s="12" t="s">
        <v>40</v>
      </c>
      <c r="F195" s="13">
        <v>30</v>
      </c>
      <c r="G195" s="13">
        <v>2</v>
      </c>
      <c r="H195" s="14" t="s">
        <v>69</v>
      </c>
      <c r="I195" s="15">
        <v>70</v>
      </c>
      <c r="J195" s="12"/>
      <c r="K195" s="12"/>
      <c r="L195" s="16">
        <v>1</v>
      </c>
      <c r="M195" s="12">
        <f t="shared" ref="M195:M265" si="32">L195*$I195*AC195</f>
        <v>23.333100000000002</v>
      </c>
      <c r="N195" s="16">
        <v>0</v>
      </c>
      <c r="O195" s="12">
        <f t="shared" si="22"/>
        <v>0</v>
      </c>
      <c r="P195" s="16">
        <v>0</v>
      </c>
      <c r="Q195" s="12">
        <f t="shared" si="23"/>
        <v>0</v>
      </c>
      <c r="R195" s="16">
        <v>0</v>
      </c>
      <c r="S195" s="12">
        <f t="shared" si="24"/>
        <v>0</v>
      </c>
      <c r="T195" s="16">
        <v>0</v>
      </c>
      <c r="U195" s="12">
        <f t="shared" si="25"/>
        <v>0</v>
      </c>
      <c r="V195" s="16">
        <v>0</v>
      </c>
      <c r="W195" s="12">
        <f t="shared" si="26"/>
        <v>0</v>
      </c>
      <c r="X195" s="12" t="s">
        <v>14</v>
      </c>
      <c r="Y195" s="12" t="s">
        <v>43</v>
      </c>
      <c r="Z195" s="12" t="s">
        <v>288</v>
      </c>
      <c r="AA195" s="17" t="s">
        <v>57</v>
      </c>
      <c r="AB195" s="20" t="s">
        <v>62</v>
      </c>
      <c r="AC195" s="18">
        <v>0.33333000000000002</v>
      </c>
      <c r="AD195" s="19">
        <f t="shared" si="31"/>
        <v>23.333100000000002</v>
      </c>
      <c r="AE195" s="19" t="s">
        <v>291</v>
      </c>
      <c r="AF195" s="19"/>
      <c r="AG195" s="19" t="s">
        <v>207</v>
      </c>
      <c r="AH195" s="19"/>
      <c r="AI195" s="19"/>
      <c r="AJ195" s="10"/>
      <c r="AK195">
        <v>11</v>
      </c>
    </row>
    <row r="196" spans="1:46" customFormat="1" ht="127.5" x14ac:dyDescent="0.25">
      <c r="A196" s="151" t="s">
        <v>37</v>
      </c>
      <c r="B196" s="10" t="s">
        <v>67</v>
      </c>
      <c r="C196" s="9">
        <v>9</v>
      </c>
      <c r="D196" s="11" t="s">
        <v>287</v>
      </c>
      <c r="E196" s="12" t="s">
        <v>40</v>
      </c>
      <c r="F196" s="13">
        <v>30</v>
      </c>
      <c r="G196" s="13">
        <v>2</v>
      </c>
      <c r="H196" s="14" t="s">
        <v>69</v>
      </c>
      <c r="I196" s="15">
        <v>70</v>
      </c>
      <c r="J196" s="12"/>
      <c r="K196" s="12"/>
      <c r="L196" s="16">
        <v>1</v>
      </c>
      <c r="M196" s="12">
        <f t="shared" si="32"/>
        <v>23.310000000000002</v>
      </c>
      <c r="N196" s="16">
        <v>0</v>
      </c>
      <c r="O196" s="12">
        <f t="shared" si="22"/>
        <v>0</v>
      </c>
      <c r="P196" s="16">
        <v>0</v>
      </c>
      <c r="Q196" s="12">
        <f t="shared" si="23"/>
        <v>0</v>
      </c>
      <c r="R196" s="16">
        <v>0</v>
      </c>
      <c r="S196" s="12">
        <f t="shared" si="24"/>
        <v>0</v>
      </c>
      <c r="T196" s="16">
        <v>0</v>
      </c>
      <c r="U196" s="12">
        <f t="shared" si="25"/>
        <v>0</v>
      </c>
      <c r="V196" s="16">
        <v>0</v>
      </c>
      <c r="W196" s="12">
        <f t="shared" si="26"/>
        <v>0</v>
      </c>
      <c r="X196" s="12" t="s">
        <v>14</v>
      </c>
      <c r="Y196" s="12" t="s">
        <v>43</v>
      </c>
      <c r="Z196" s="12" t="s">
        <v>288</v>
      </c>
      <c r="AA196" s="17" t="s">
        <v>45</v>
      </c>
      <c r="AB196" s="20" t="s">
        <v>219</v>
      </c>
      <c r="AC196" s="18">
        <v>0.33300000000000002</v>
      </c>
      <c r="AD196" s="19">
        <f t="shared" si="31"/>
        <v>23.310000000000002</v>
      </c>
      <c r="AE196" s="19" t="s">
        <v>291</v>
      </c>
      <c r="AF196" s="19"/>
      <c r="AG196" s="19" t="s">
        <v>207</v>
      </c>
      <c r="AH196" s="19"/>
      <c r="AI196" s="19"/>
      <c r="AJ196" s="10"/>
      <c r="AK196">
        <v>11</v>
      </c>
    </row>
    <row r="197" spans="1:46" customFormat="1" ht="127.5" x14ac:dyDescent="0.25">
      <c r="A197" s="151" t="s">
        <v>37</v>
      </c>
      <c r="B197" s="10" t="s">
        <v>67</v>
      </c>
      <c r="C197" s="9">
        <v>9</v>
      </c>
      <c r="D197" s="14" t="s">
        <v>287</v>
      </c>
      <c r="E197" s="12" t="s">
        <v>40</v>
      </c>
      <c r="F197" s="13">
        <v>20</v>
      </c>
      <c r="G197" s="13">
        <v>1</v>
      </c>
      <c r="H197" s="14" t="s">
        <v>69</v>
      </c>
      <c r="I197" s="15">
        <v>25</v>
      </c>
      <c r="J197" s="12"/>
      <c r="K197" s="12"/>
      <c r="L197" s="16">
        <v>1</v>
      </c>
      <c r="M197" s="12">
        <f t="shared" si="32"/>
        <v>12.5</v>
      </c>
      <c r="N197" s="16">
        <v>0</v>
      </c>
      <c r="O197" s="12">
        <f t="shared" si="22"/>
        <v>0</v>
      </c>
      <c r="P197" s="16">
        <v>0</v>
      </c>
      <c r="Q197" s="12">
        <f t="shared" si="23"/>
        <v>0</v>
      </c>
      <c r="R197" s="16">
        <v>0</v>
      </c>
      <c r="S197" s="12">
        <f t="shared" si="24"/>
        <v>0</v>
      </c>
      <c r="T197" s="16">
        <v>0</v>
      </c>
      <c r="U197" s="12">
        <f t="shared" si="25"/>
        <v>0</v>
      </c>
      <c r="V197" s="16">
        <v>0</v>
      </c>
      <c r="W197" s="12">
        <f t="shared" si="26"/>
        <v>0</v>
      </c>
      <c r="X197" s="12" t="s">
        <v>14</v>
      </c>
      <c r="Y197" s="12" t="s">
        <v>43</v>
      </c>
      <c r="Z197" s="12" t="s">
        <v>288</v>
      </c>
      <c r="AA197" s="17" t="s">
        <v>45</v>
      </c>
      <c r="AB197" s="20" t="s">
        <v>92</v>
      </c>
      <c r="AC197" s="18">
        <v>0.5</v>
      </c>
      <c r="AD197" s="19">
        <f t="shared" si="31"/>
        <v>12.5</v>
      </c>
      <c r="AE197" s="19" t="s">
        <v>292</v>
      </c>
      <c r="AF197" s="19"/>
      <c r="AG197" s="19" t="s">
        <v>207</v>
      </c>
      <c r="AH197" s="19"/>
      <c r="AI197" s="19"/>
      <c r="AJ197" s="10"/>
      <c r="AK197">
        <v>11</v>
      </c>
    </row>
    <row r="198" spans="1:46" customFormat="1" ht="331.5" x14ac:dyDescent="0.25">
      <c r="A198" s="151" t="s">
        <v>37</v>
      </c>
      <c r="B198" s="12" t="s">
        <v>636</v>
      </c>
      <c r="C198" s="9"/>
      <c r="D198" s="11" t="s">
        <v>293</v>
      </c>
      <c r="E198" s="12" t="s">
        <v>40</v>
      </c>
      <c r="F198" s="13"/>
      <c r="G198" s="12"/>
      <c r="H198" s="11" t="s">
        <v>293</v>
      </c>
      <c r="I198" s="15">
        <v>500</v>
      </c>
      <c r="J198" s="12"/>
      <c r="K198" s="12"/>
      <c r="L198" s="16">
        <v>1</v>
      </c>
      <c r="M198" s="12">
        <f t="shared" si="32"/>
        <v>500</v>
      </c>
      <c r="N198" s="16">
        <v>0</v>
      </c>
      <c r="O198" s="12">
        <f t="shared" si="22"/>
        <v>0</v>
      </c>
      <c r="P198" s="16">
        <v>0</v>
      </c>
      <c r="Q198" s="12">
        <f t="shared" si="23"/>
        <v>0</v>
      </c>
      <c r="R198" s="16">
        <v>0</v>
      </c>
      <c r="S198" s="12">
        <f t="shared" si="24"/>
        <v>0</v>
      </c>
      <c r="T198" s="16">
        <v>0</v>
      </c>
      <c r="U198" s="12">
        <f t="shared" si="25"/>
        <v>0</v>
      </c>
      <c r="V198" s="16">
        <v>0</v>
      </c>
      <c r="W198" s="12">
        <f t="shared" si="26"/>
        <v>0</v>
      </c>
      <c r="X198" s="12" t="s">
        <v>14</v>
      </c>
      <c r="Y198" s="12" t="s">
        <v>43</v>
      </c>
      <c r="Z198" s="12" t="s">
        <v>294</v>
      </c>
      <c r="AA198" s="17" t="s">
        <v>45</v>
      </c>
      <c r="AB198" s="9" t="s">
        <v>80</v>
      </c>
      <c r="AC198" s="18">
        <v>1</v>
      </c>
      <c r="AD198" s="19">
        <f t="shared" si="31"/>
        <v>500</v>
      </c>
      <c r="AE198" s="19"/>
      <c r="AF198" s="19"/>
      <c r="AG198" s="19" t="s">
        <v>207</v>
      </c>
      <c r="AH198" s="19"/>
      <c r="AI198" s="19"/>
      <c r="AJ198" s="10"/>
      <c r="AK198">
        <v>12</v>
      </c>
    </row>
    <row r="199" spans="1:46" customFormat="1" ht="38.25" x14ac:dyDescent="0.25">
      <c r="A199" s="151" t="s">
        <v>37</v>
      </c>
      <c r="B199" s="10" t="s">
        <v>38</v>
      </c>
      <c r="C199" s="9">
        <v>1</v>
      </c>
      <c r="D199" s="20" t="s">
        <v>295</v>
      </c>
      <c r="E199" s="12" t="s">
        <v>90</v>
      </c>
      <c r="F199" s="13">
        <v>5</v>
      </c>
      <c r="G199" s="13">
        <v>97</v>
      </c>
      <c r="H199" s="14" t="s">
        <v>41</v>
      </c>
      <c r="I199" s="38">
        <f>Grunddata!G199*Normer!Kursus_extra_pr_stud+Normer!Kursus_grund</f>
        <v>295.5</v>
      </c>
      <c r="J199" s="12"/>
      <c r="K199" s="12" t="s">
        <v>296</v>
      </c>
      <c r="L199" s="16">
        <v>0.64</v>
      </c>
      <c r="M199" s="12">
        <f t="shared" si="32"/>
        <v>150.91776000000002</v>
      </c>
      <c r="N199" s="16">
        <v>0</v>
      </c>
      <c r="O199" s="12">
        <f t="shared" ref="O199:O269" si="33">N199*$I199*AC199</f>
        <v>0</v>
      </c>
      <c r="P199" s="16">
        <v>0</v>
      </c>
      <c r="Q199" s="12">
        <f t="shared" ref="Q199:Q269" si="34">P199*$I199*AC199</f>
        <v>0</v>
      </c>
      <c r="R199" s="16">
        <v>0.36</v>
      </c>
      <c r="S199" s="12">
        <f t="shared" ref="S199:S269" si="35">R199*$I199*AC199</f>
        <v>84.891239999999996</v>
      </c>
      <c r="T199" s="16">
        <v>0</v>
      </c>
      <c r="U199" s="12">
        <f t="shared" ref="U199:U269" si="36">T199*$I199*AC199</f>
        <v>0</v>
      </c>
      <c r="V199" s="16">
        <v>0</v>
      </c>
      <c r="W199" s="12">
        <f t="shared" ref="W199:W269" si="37">V199*$I199*AC199</f>
        <v>0</v>
      </c>
      <c r="X199" s="12" t="s">
        <v>297</v>
      </c>
      <c r="Y199" s="12" t="s">
        <v>43</v>
      </c>
      <c r="Z199" s="12"/>
      <c r="AA199" s="17" t="s">
        <v>151</v>
      </c>
      <c r="AB199" s="21" t="s">
        <v>211</v>
      </c>
      <c r="AC199" s="18">
        <v>0.79800000000000004</v>
      </c>
      <c r="AD199" s="19">
        <f t="shared" ref="AD199:AD223" si="38">AC199*I199</f>
        <v>235.80900000000003</v>
      </c>
      <c r="AE199" s="19"/>
      <c r="AF199" s="19"/>
      <c r="AG199" s="19" t="s">
        <v>207</v>
      </c>
      <c r="AH199" s="19" t="s">
        <v>80</v>
      </c>
      <c r="AI199" s="19"/>
      <c r="AJ199" s="10"/>
      <c r="AK199">
        <v>1</v>
      </c>
      <c r="AP199" s="166"/>
      <c r="AS199" s="168"/>
      <c r="AT199" s="167"/>
    </row>
    <row r="200" spans="1:46" customFormat="1" ht="38.25" x14ac:dyDescent="0.25">
      <c r="A200" s="151" t="s">
        <v>37</v>
      </c>
      <c r="B200" s="10" t="s">
        <v>38</v>
      </c>
      <c r="C200" s="9">
        <v>1</v>
      </c>
      <c r="D200" s="20" t="s">
        <v>295</v>
      </c>
      <c r="E200" s="12" t="s">
        <v>90</v>
      </c>
      <c r="F200" s="13">
        <v>5</v>
      </c>
      <c r="G200" s="13">
        <v>97</v>
      </c>
      <c r="H200" s="14" t="s">
        <v>41</v>
      </c>
      <c r="I200" s="38">
        <f>Grunddata!G200*Normer!Kursus_extra_pr_stud+Normer!Kursus_grund</f>
        <v>295.5</v>
      </c>
      <c r="J200" s="12"/>
      <c r="K200" s="12" t="s">
        <v>296</v>
      </c>
      <c r="L200" s="16">
        <v>0.64</v>
      </c>
      <c r="M200" s="12">
        <f t="shared" ref="M200:M201" si="39">L200*$I200*AC200</f>
        <v>38.391360000000006</v>
      </c>
      <c r="N200" s="16">
        <v>0</v>
      </c>
      <c r="O200" s="12">
        <f t="shared" ref="O200:O201" si="40">N200*$I200*AC200</f>
        <v>0</v>
      </c>
      <c r="P200" s="16">
        <v>0</v>
      </c>
      <c r="Q200" s="12">
        <f t="shared" ref="Q200:Q201" si="41">P200*$I200*AC200</f>
        <v>0</v>
      </c>
      <c r="R200" s="16">
        <v>0.36</v>
      </c>
      <c r="S200" s="12">
        <f t="shared" ref="S200:S201" si="42">R200*$I200*AC200</f>
        <v>21.595140000000001</v>
      </c>
      <c r="T200" s="16">
        <v>0</v>
      </c>
      <c r="U200" s="12">
        <f t="shared" ref="U200:U201" si="43">T200*$I200*AC200</f>
        <v>0</v>
      </c>
      <c r="V200" s="16">
        <v>0</v>
      </c>
      <c r="W200" s="12">
        <f t="shared" ref="W200:W201" si="44">V200*$I200*AC200</f>
        <v>0</v>
      </c>
      <c r="X200" s="12" t="s">
        <v>297</v>
      </c>
      <c r="Y200" s="12" t="s">
        <v>43</v>
      </c>
      <c r="Z200" s="12"/>
      <c r="AA200" s="17" t="s">
        <v>151</v>
      </c>
      <c r="AB200" s="21" t="s">
        <v>273</v>
      </c>
      <c r="AC200" s="18">
        <v>0.20300000000000001</v>
      </c>
      <c r="AD200" s="19">
        <f t="shared" ref="AD200:AD201" si="45">AC200*I200</f>
        <v>59.986500000000007</v>
      </c>
      <c r="AE200" s="19"/>
      <c r="AF200" s="19"/>
      <c r="AG200" s="19" t="s">
        <v>207</v>
      </c>
      <c r="AH200" s="19" t="s">
        <v>80</v>
      </c>
      <c r="AI200" s="19"/>
      <c r="AJ200" s="10"/>
      <c r="AK200">
        <v>1</v>
      </c>
      <c r="AP200" s="166"/>
      <c r="AS200" s="168"/>
      <c r="AT200" s="167"/>
    </row>
    <row r="201" spans="1:46" customFormat="1" ht="51" x14ac:dyDescent="0.25">
      <c r="A201" s="151" t="s">
        <v>37</v>
      </c>
      <c r="B201" s="10" t="s">
        <v>38</v>
      </c>
      <c r="C201" s="9">
        <v>1</v>
      </c>
      <c r="D201" s="20" t="s">
        <v>295</v>
      </c>
      <c r="E201" s="12" t="s">
        <v>90</v>
      </c>
      <c r="F201" s="13">
        <v>5</v>
      </c>
      <c r="G201" s="13">
        <v>88</v>
      </c>
      <c r="H201" s="14" t="s">
        <v>48</v>
      </c>
      <c r="I201" s="38">
        <f>G201*Kursus_eksaminator</f>
        <v>29.330399999999997</v>
      </c>
      <c r="J201" s="12"/>
      <c r="K201" s="12" t="s">
        <v>296</v>
      </c>
      <c r="L201" s="16">
        <v>0.64</v>
      </c>
      <c r="M201" s="12">
        <f t="shared" si="39"/>
        <v>14.718527999999997</v>
      </c>
      <c r="N201" s="16">
        <v>0</v>
      </c>
      <c r="O201" s="12">
        <f t="shared" si="40"/>
        <v>0</v>
      </c>
      <c r="P201" s="16">
        <v>0</v>
      </c>
      <c r="Q201" s="12">
        <f t="shared" si="41"/>
        <v>0</v>
      </c>
      <c r="R201" s="16">
        <v>0.36</v>
      </c>
      <c r="S201" s="12">
        <f t="shared" si="42"/>
        <v>8.2791719999999991</v>
      </c>
      <c r="T201" s="16">
        <v>0</v>
      </c>
      <c r="U201" s="12">
        <f t="shared" si="43"/>
        <v>0</v>
      </c>
      <c r="V201" s="16">
        <v>0</v>
      </c>
      <c r="W201" s="12">
        <f t="shared" si="44"/>
        <v>0</v>
      </c>
      <c r="X201" s="12" t="s">
        <v>297</v>
      </c>
      <c r="Y201" s="12" t="s">
        <v>43</v>
      </c>
      <c r="Z201" s="12"/>
      <c r="AA201" s="17" t="s">
        <v>151</v>
      </c>
      <c r="AB201" s="21" t="s">
        <v>211</v>
      </c>
      <c r="AC201" s="18">
        <f>69/88</f>
        <v>0.78409090909090906</v>
      </c>
      <c r="AD201" s="19">
        <f t="shared" si="45"/>
        <v>22.997699999999998</v>
      </c>
      <c r="AE201" s="19"/>
      <c r="AF201" s="19"/>
      <c r="AG201" s="19" t="s">
        <v>207</v>
      </c>
      <c r="AH201" s="19" t="s">
        <v>80</v>
      </c>
      <c r="AI201" s="19" t="s">
        <v>659</v>
      </c>
      <c r="AJ201" s="10"/>
      <c r="AK201">
        <v>1</v>
      </c>
      <c r="AP201" s="166"/>
      <c r="AS201" s="168"/>
      <c r="AT201" s="167"/>
    </row>
    <row r="202" spans="1:46" customFormat="1" ht="51" x14ac:dyDescent="0.25">
      <c r="A202" s="151" t="s">
        <v>37</v>
      </c>
      <c r="B202" s="10" t="s">
        <v>38</v>
      </c>
      <c r="C202" s="9">
        <v>1</v>
      </c>
      <c r="D202" s="20" t="s">
        <v>295</v>
      </c>
      <c r="E202" s="12" t="s">
        <v>90</v>
      </c>
      <c r="F202" s="13">
        <v>5</v>
      </c>
      <c r="G202" s="13">
        <v>88</v>
      </c>
      <c r="H202" s="14" t="s">
        <v>48</v>
      </c>
      <c r="I202" s="38">
        <f>G202*Kursus_eksaminator</f>
        <v>29.330399999999997</v>
      </c>
      <c r="J202" s="12"/>
      <c r="K202" s="12" t="s">
        <v>296</v>
      </c>
      <c r="L202" s="16">
        <v>0.64</v>
      </c>
      <c r="M202" s="12">
        <f t="shared" si="32"/>
        <v>4.0529279999999996</v>
      </c>
      <c r="N202" s="16">
        <v>0</v>
      </c>
      <c r="O202" s="12">
        <f t="shared" si="33"/>
        <v>0</v>
      </c>
      <c r="P202" s="16">
        <v>0</v>
      </c>
      <c r="Q202" s="12">
        <f t="shared" si="34"/>
        <v>0</v>
      </c>
      <c r="R202" s="16">
        <v>0.36</v>
      </c>
      <c r="S202" s="12">
        <f t="shared" si="35"/>
        <v>2.2797719999999999</v>
      </c>
      <c r="T202" s="16">
        <v>0</v>
      </c>
      <c r="U202" s="12">
        <f t="shared" si="36"/>
        <v>0</v>
      </c>
      <c r="V202" s="16">
        <v>0</v>
      </c>
      <c r="W202" s="12">
        <f t="shared" si="37"/>
        <v>0</v>
      </c>
      <c r="X202" s="12" t="s">
        <v>297</v>
      </c>
      <c r="Y202" s="12" t="s">
        <v>43</v>
      </c>
      <c r="Z202" s="12"/>
      <c r="AA202" s="17" t="s">
        <v>151</v>
      </c>
      <c r="AB202" s="21" t="s">
        <v>213</v>
      </c>
      <c r="AC202" s="18">
        <f>19/88</f>
        <v>0.21590909090909091</v>
      </c>
      <c r="AD202" s="19">
        <f t="shared" si="38"/>
        <v>6.3326999999999991</v>
      </c>
      <c r="AE202" s="19"/>
      <c r="AF202" s="19"/>
      <c r="AG202" s="19" t="s">
        <v>207</v>
      </c>
      <c r="AH202" s="19" t="s">
        <v>80</v>
      </c>
      <c r="AI202" s="19" t="s">
        <v>659</v>
      </c>
      <c r="AJ202" s="10"/>
      <c r="AK202">
        <v>1</v>
      </c>
      <c r="AP202" s="166"/>
      <c r="AS202" s="168"/>
      <c r="AT202" s="167"/>
    </row>
    <row r="203" spans="1:46" customFormat="1" ht="51" x14ac:dyDescent="0.25">
      <c r="A203" s="151" t="s">
        <v>37</v>
      </c>
      <c r="B203" s="10" t="s">
        <v>38</v>
      </c>
      <c r="C203" s="9">
        <v>1</v>
      </c>
      <c r="D203" s="20" t="s">
        <v>295</v>
      </c>
      <c r="E203" s="12" t="s">
        <v>90</v>
      </c>
      <c r="F203" s="13">
        <v>5</v>
      </c>
      <c r="G203" s="13">
        <v>88</v>
      </c>
      <c r="H203" s="14" t="s">
        <v>94</v>
      </c>
      <c r="I203" s="38">
        <f t="shared" ref="I203:I208" si="46">G203*Intern_censor_kursus</f>
        <v>29.330399999999997</v>
      </c>
      <c r="J203" s="12"/>
      <c r="K203" s="12" t="s">
        <v>296</v>
      </c>
      <c r="L203" s="16">
        <v>0.64</v>
      </c>
      <c r="M203" s="12">
        <f t="shared" ref="M203:M207" si="47">L203*$I203*AC203</f>
        <v>2.5604265983999994</v>
      </c>
      <c r="N203" s="16">
        <v>0</v>
      </c>
      <c r="O203" s="12">
        <f t="shared" ref="O203:O207" si="48">N203*$I203*AC203</f>
        <v>0</v>
      </c>
      <c r="P203" s="16">
        <v>0</v>
      </c>
      <c r="Q203" s="12">
        <f t="shared" ref="Q203:Q207" si="49">P203*$I203*AC203</f>
        <v>0</v>
      </c>
      <c r="R203" s="16">
        <v>0.36</v>
      </c>
      <c r="S203" s="12">
        <f t="shared" ref="S203:S207" si="50">R203*$I203*AC203</f>
        <v>1.4402399615999997</v>
      </c>
      <c r="T203" s="16">
        <v>0</v>
      </c>
      <c r="U203" s="12">
        <f t="shared" ref="U203:U207" si="51">T203*$I203*AC203</f>
        <v>0</v>
      </c>
      <c r="V203" s="16">
        <v>0</v>
      </c>
      <c r="W203" s="12">
        <f t="shared" ref="W203:W207" si="52">V203*$I203*AC203</f>
        <v>0</v>
      </c>
      <c r="X203" s="12" t="s">
        <v>297</v>
      </c>
      <c r="Y203" s="12" t="s">
        <v>43</v>
      </c>
      <c r="Z203" s="12"/>
      <c r="AA203" s="17" t="s">
        <v>151</v>
      </c>
      <c r="AB203" s="20" t="s">
        <v>757</v>
      </c>
      <c r="AC203" s="18">
        <v>0.13639999999999999</v>
      </c>
      <c r="AD203" s="19">
        <f t="shared" ref="AD203:AD207" si="53">AC203*I203</f>
        <v>4.0006665599999991</v>
      </c>
      <c r="AE203" s="19"/>
      <c r="AF203" s="19"/>
      <c r="AG203" s="19" t="s">
        <v>207</v>
      </c>
      <c r="AH203" s="19" t="s">
        <v>80</v>
      </c>
      <c r="AI203" s="19" t="s">
        <v>659</v>
      </c>
      <c r="AJ203" s="10"/>
      <c r="AK203">
        <v>1</v>
      </c>
      <c r="AP203" s="166"/>
      <c r="AS203" s="168"/>
      <c r="AT203" s="167"/>
    </row>
    <row r="204" spans="1:46" customFormat="1" ht="51" x14ac:dyDescent="0.25">
      <c r="A204" s="151" t="s">
        <v>37</v>
      </c>
      <c r="B204" s="10" t="s">
        <v>38</v>
      </c>
      <c r="C204" s="9">
        <v>1</v>
      </c>
      <c r="D204" s="20" t="s">
        <v>295</v>
      </c>
      <c r="E204" s="12" t="s">
        <v>90</v>
      </c>
      <c r="F204" s="13">
        <v>5</v>
      </c>
      <c r="G204" s="13">
        <v>88</v>
      </c>
      <c r="H204" s="14" t="s">
        <v>94</v>
      </c>
      <c r="I204" s="38">
        <f t="shared" si="46"/>
        <v>29.330399999999997</v>
      </c>
      <c r="J204" s="12"/>
      <c r="K204" s="12" t="s">
        <v>296</v>
      </c>
      <c r="L204" s="16">
        <v>0.64</v>
      </c>
      <c r="M204" s="12">
        <f t="shared" si="47"/>
        <v>4.0527573503999994</v>
      </c>
      <c r="N204" s="16">
        <v>0</v>
      </c>
      <c r="O204" s="12">
        <f t="shared" si="48"/>
        <v>0</v>
      </c>
      <c r="P204" s="16">
        <v>0</v>
      </c>
      <c r="Q204" s="12">
        <f t="shared" si="49"/>
        <v>0</v>
      </c>
      <c r="R204" s="16">
        <v>0.36</v>
      </c>
      <c r="S204" s="12">
        <f t="shared" si="50"/>
        <v>2.2796760095999997</v>
      </c>
      <c r="T204" s="16">
        <v>0</v>
      </c>
      <c r="U204" s="12">
        <f t="shared" si="51"/>
        <v>0</v>
      </c>
      <c r="V204" s="16">
        <v>0</v>
      </c>
      <c r="W204" s="12">
        <f t="shared" si="52"/>
        <v>0</v>
      </c>
      <c r="X204" s="12" t="s">
        <v>297</v>
      </c>
      <c r="Y204" s="12" t="s">
        <v>43</v>
      </c>
      <c r="Z204" s="12"/>
      <c r="AA204" s="17" t="s">
        <v>131</v>
      </c>
      <c r="AB204" s="20" t="s">
        <v>140</v>
      </c>
      <c r="AC204" s="18">
        <v>0.21590000000000001</v>
      </c>
      <c r="AD204" s="19">
        <f t="shared" si="53"/>
        <v>6.3324333599999996</v>
      </c>
      <c r="AE204" s="19"/>
      <c r="AF204" s="19"/>
      <c r="AG204" s="19" t="s">
        <v>207</v>
      </c>
      <c r="AH204" s="19" t="s">
        <v>80</v>
      </c>
      <c r="AI204" s="19" t="s">
        <v>659</v>
      </c>
      <c r="AJ204" s="10"/>
      <c r="AK204">
        <v>1</v>
      </c>
      <c r="AP204" s="166"/>
      <c r="AS204" s="168"/>
      <c r="AT204" s="167"/>
    </row>
    <row r="205" spans="1:46" customFormat="1" ht="51" x14ac:dyDescent="0.25">
      <c r="A205" s="151" t="s">
        <v>37</v>
      </c>
      <c r="B205" s="10" t="s">
        <v>38</v>
      </c>
      <c r="C205" s="9">
        <v>1</v>
      </c>
      <c r="D205" s="20" t="s">
        <v>295</v>
      </c>
      <c r="E205" s="12" t="s">
        <v>90</v>
      </c>
      <c r="F205" s="13">
        <v>5</v>
      </c>
      <c r="G205" s="13">
        <v>88</v>
      </c>
      <c r="H205" s="14" t="s">
        <v>94</v>
      </c>
      <c r="I205" s="38">
        <f t="shared" si="46"/>
        <v>29.330399999999997</v>
      </c>
      <c r="J205" s="12"/>
      <c r="K205" s="12" t="s">
        <v>296</v>
      </c>
      <c r="L205" s="16">
        <v>0.64</v>
      </c>
      <c r="M205" s="12">
        <f t="shared" si="47"/>
        <v>2.5604265983999994</v>
      </c>
      <c r="N205" s="16">
        <v>0</v>
      </c>
      <c r="O205" s="12">
        <f t="shared" si="48"/>
        <v>0</v>
      </c>
      <c r="P205" s="16">
        <v>0</v>
      </c>
      <c r="Q205" s="12">
        <f t="shared" si="49"/>
        <v>0</v>
      </c>
      <c r="R205" s="16">
        <v>0.36</v>
      </c>
      <c r="S205" s="12">
        <f t="shared" si="50"/>
        <v>1.4402399615999997</v>
      </c>
      <c r="T205" s="16">
        <v>0</v>
      </c>
      <c r="U205" s="12">
        <f t="shared" si="51"/>
        <v>0</v>
      </c>
      <c r="V205" s="16">
        <v>0</v>
      </c>
      <c r="W205" s="12">
        <f t="shared" si="52"/>
        <v>0</v>
      </c>
      <c r="X205" s="12" t="s">
        <v>297</v>
      </c>
      <c r="Y205" s="12" t="s">
        <v>43</v>
      </c>
      <c r="Z205" s="12"/>
      <c r="AA205" s="17" t="s">
        <v>151</v>
      </c>
      <c r="AB205" s="20" t="s">
        <v>404</v>
      </c>
      <c r="AC205" s="18">
        <v>0.13639999999999999</v>
      </c>
      <c r="AD205" s="19">
        <f t="shared" si="53"/>
        <v>4.0006665599999991</v>
      </c>
      <c r="AE205" s="19"/>
      <c r="AF205" s="19"/>
      <c r="AG205" s="19" t="s">
        <v>207</v>
      </c>
      <c r="AH205" s="19" t="s">
        <v>80</v>
      </c>
      <c r="AI205" s="19" t="s">
        <v>659</v>
      </c>
      <c r="AJ205" s="10"/>
      <c r="AK205">
        <v>1</v>
      </c>
      <c r="AP205" s="166"/>
      <c r="AS205" s="168"/>
      <c r="AT205" s="167"/>
    </row>
    <row r="206" spans="1:46" customFormat="1" ht="51" x14ac:dyDescent="0.25">
      <c r="A206" s="151" t="s">
        <v>37</v>
      </c>
      <c r="B206" s="10" t="s">
        <v>38</v>
      </c>
      <c r="C206" s="9">
        <v>1</v>
      </c>
      <c r="D206" s="20" t="s">
        <v>295</v>
      </c>
      <c r="E206" s="12" t="s">
        <v>90</v>
      </c>
      <c r="F206" s="13">
        <v>5</v>
      </c>
      <c r="G206" s="13">
        <v>88</v>
      </c>
      <c r="H206" s="14" t="s">
        <v>94</v>
      </c>
      <c r="I206" s="38">
        <f t="shared" si="46"/>
        <v>29.330399999999997</v>
      </c>
      <c r="J206" s="12"/>
      <c r="K206" s="12" t="s">
        <v>296</v>
      </c>
      <c r="L206" s="16">
        <v>0.64</v>
      </c>
      <c r="M206" s="12">
        <f t="shared" si="47"/>
        <v>1.4923307519999998</v>
      </c>
      <c r="N206" s="16">
        <v>0</v>
      </c>
      <c r="O206" s="12">
        <f t="shared" si="48"/>
        <v>0</v>
      </c>
      <c r="P206" s="16">
        <v>0</v>
      </c>
      <c r="Q206" s="12">
        <f t="shared" si="49"/>
        <v>0</v>
      </c>
      <c r="R206" s="16">
        <v>0.36</v>
      </c>
      <c r="S206" s="12">
        <f t="shared" si="50"/>
        <v>0.83943604799999993</v>
      </c>
      <c r="T206" s="16">
        <v>0</v>
      </c>
      <c r="U206" s="12">
        <f t="shared" si="51"/>
        <v>0</v>
      </c>
      <c r="V206" s="16">
        <v>0</v>
      </c>
      <c r="W206" s="12">
        <f t="shared" si="52"/>
        <v>0</v>
      </c>
      <c r="X206" s="12" t="s">
        <v>297</v>
      </c>
      <c r="Y206" s="12" t="s">
        <v>43</v>
      </c>
      <c r="Z206" s="12"/>
      <c r="AA206" s="17" t="s">
        <v>151</v>
      </c>
      <c r="AB206" s="20" t="s">
        <v>371</v>
      </c>
      <c r="AC206" s="18">
        <v>7.9500000000000001E-2</v>
      </c>
      <c r="AD206" s="19">
        <f t="shared" si="53"/>
        <v>2.3317668</v>
      </c>
      <c r="AE206" s="19"/>
      <c r="AF206" s="19"/>
      <c r="AG206" s="19" t="s">
        <v>207</v>
      </c>
      <c r="AH206" s="19" t="s">
        <v>80</v>
      </c>
      <c r="AI206" s="19" t="s">
        <v>659</v>
      </c>
      <c r="AJ206" s="10"/>
      <c r="AK206">
        <v>1</v>
      </c>
      <c r="AP206" s="166"/>
      <c r="AS206" s="168"/>
      <c r="AT206" s="167"/>
    </row>
    <row r="207" spans="1:46" customFormat="1" ht="51" x14ac:dyDescent="0.25">
      <c r="A207" s="151" t="s">
        <v>37</v>
      </c>
      <c r="B207" s="10" t="s">
        <v>38</v>
      </c>
      <c r="C207" s="9">
        <v>1</v>
      </c>
      <c r="D207" s="20" t="s">
        <v>295</v>
      </c>
      <c r="E207" s="12" t="s">
        <v>90</v>
      </c>
      <c r="F207" s="13">
        <v>5</v>
      </c>
      <c r="G207" s="13">
        <v>88</v>
      </c>
      <c r="H207" s="14" t="s">
        <v>94</v>
      </c>
      <c r="I207" s="38">
        <f t="shared" si="46"/>
        <v>29.330399999999997</v>
      </c>
      <c r="J207" s="12"/>
      <c r="K207" s="12" t="s">
        <v>296</v>
      </c>
      <c r="L207" s="16">
        <v>0.64</v>
      </c>
      <c r="M207" s="12">
        <f t="shared" si="47"/>
        <v>3.4126507007999991</v>
      </c>
      <c r="N207" s="16">
        <v>0</v>
      </c>
      <c r="O207" s="12">
        <f t="shared" si="48"/>
        <v>0</v>
      </c>
      <c r="P207" s="16">
        <v>0</v>
      </c>
      <c r="Q207" s="12">
        <f t="shared" si="49"/>
        <v>0</v>
      </c>
      <c r="R207" s="16">
        <v>0.36</v>
      </c>
      <c r="S207" s="12">
        <f t="shared" si="50"/>
        <v>1.9196160191999996</v>
      </c>
      <c r="T207" s="16">
        <v>0</v>
      </c>
      <c r="U207" s="12">
        <f t="shared" si="51"/>
        <v>0</v>
      </c>
      <c r="V207" s="16">
        <v>0</v>
      </c>
      <c r="W207" s="12">
        <f t="shared" si="52"/>
        <v>0</v>
      </c>
      <c r="X207" s="12" t="s">
        <v>297</v>
      </c>
      <c r="Y207" s="12" t="s">
        <v>43</v>
      </c>
      <c r="Z207" s="12"/>
      <c r="AA207" s="17" t="s">
        <v>151</v>
      </c>
      <c r="AB207" s="20" t="s">
        <v>274</v>
      </c>
      <c r="AC207" s="18">
        <v>0.18179999999999999</v>
      </c>
      <c r="AD207" s="19">
        <f t="shared" si="53"/>
        <v>5.3322667199999989</v>
      </c>
      <c r="AE207" s="19"/>
      <c r="AF207" s="19"/>
      <c r="AG207" s="19" t="s">
        <v>207</v>
      </c>
      <c r="AH207" s="19" t="s">
        <v>80</v>
      </c>
      <c r="AI207" s="19" t="s">
        <v>659</v>
      </c>
      <c r="AJ207" s="10"/>
      <c r="AK207">
        <v>1</v>
      </c>
      <c r="AP207" s="166"/>
      <c r="AS207" s="168"/>
      <c r="AT207" s="167"/>
    </row>
    <row r="208" spans="1:46" customFormat="1" ht="51" x14ac:dyDescent="0.25">
      <c r="A208" s="151" t="s">
        <v>37</v>
      </c>
      <c r="B208" s="10" t="s">
        <v>38</v>
      </c>
      <c r="C208" s="9">
        <v>1</v>
      </c>
      <c r="D208" s="20" t="s">
        <v>295</v>
      </c>
      <c r="E208" s="12" t="s">
        <v>90</v>
      </c>
      <c r="F208" s="13">
        <v>5</v>
      </c>
      <c r="G208" s="13">
        <v>88</v>
      </c>
      <c r="H208" s="14" t="s">
        <v>94</v>
      </c>
      <c r="I208" s="38">
        <f t="shared" si="46"/>
        <v>29.330399999999997</v>
      </c>
      <c r="J208" s="12"/>
      <c r="K208" s="12" t="s">
        <v>296</v>
      </c>
      <c r="L208" s="16">
        <v>0.64</v>
      </c>
      <c r="M208" s="12">
        <f t="shared" si="32"/>
        <v>4.6928639999999993</v>
      </c>
      <c r="N208" s="16">
        <v>0</v>
      </c>
      <c r="O208" s="12">
        <f t="shared" si="33"/>
        <v>0</v>
      </c>
      <c r="P208" s="16">
        <v>0</v>
      </c>
      <c r="Q208" s="12">
        <f t="shared" si="34"/>
        <v>0</v>
      </c>
      <c r="R208" s="16">
        <v>0.36</v>
      </c>
      <c r="S208" s="12">
        <f t="shared" si="35"/>
        <v>2.6397359999999996</v>
      </c>
      <c r="T208" s="16">
        <v>0</v>
      </c>
      <c r="U208" s="12">
        <f t="shared" si="36"/>
        <v>0</v>
      </c>
      <c r="V208" s="16">
        <v>0</v>
      </c>
      <c r="W208" s="12">
        <f t="shared" si="37"/>
        <v>0</v>
      </c>
      <c r="X208" s="12" t="s">
        <v>297</v>
      </c>
      <c r="Y208" s="12" t="s">
        <v>43</v>
      </c>
      <c r="Z208" s="12"/>
      <c r="AA208" s="17" t="s">
        <v>151</v>
      </c>
      <c r="AB208" s="20" t="s">
        <v>154</v>
      </c>
      <c r="AC208" s="18">
        <v>0.25</v>
      </c>
      <c r="AD208" s="19">
        <f t="shared" si="38"/>
        <v>7.3325999999999993</v>
      </c>
      <c r="AE208" s="19"/>
      <c r="AF208" s="19"/>
      <c r="AG208" s="19" t="s">
        <v>207</v>
      </c>
      <c r="AH208" s="19" t="s">
        <v>80</v>
      </c>
      <c r="AI208" s="19" t="s">
        <v>659</v>
      </c>
      <c r="AJ208" s="10"/>
      <c r="AK208">
        <v>1</v>
      </c>
      <c r="AP208" s="166"/>
      <c r="AS208" s="168"/>
      <c r="AT208" s="167"/>
    </row>
    <row r="209" spans="1:37" customFormat="1" ht="30" customHeight="1" x14ac:dyDescent="0.25">
      <c r="A209" s="151" t="s">
        <v>37</v>
      </c>
      <c r="B209" s="10" t="s">
        <v>67</v>
      </c>
      <c r="C209" s="9">
        <v>1</v>
      </c>
      <c r="D209" s="11" t="s">
        <v>242</v>
      </c>
      <c r="E209" s="12" t="s">
        <v>90</v>
      </c>
      <c r="F209" s="13">
        <v>5</v>
      </c>
      <c r="G209" s="13">
        <v>19</v>
      </c>
      <c r="H209" s="14" t="s">
        <v>69</v>
      </c>
      <c r="I209" s="15">
        <f>F209*G209</f>
        <v>95</v>
      </c>
      <c r="J209" s="12"/>
      <c r="K209" s="12"/>
      <c r="L209" s="16">
        <v>1</v>
      </c>
      <c r="M209" s="12">
        <f t="shared" si="32"/>
        <v>31.663499999999999</v>
      </c>
      <c r="N209" s="16">
        <v>0</v>
      </c>
      <c r="O209" s="12">
        <f t="shared" si="33"/>
        <v>0</v>
      </c>
      <c r="P209" s="16">
        <v>0</v>
      </c>
      <c r="Q209" s="12">
        <f t="shared" si="34"/>
        <v>0</v>
      </c>
      <c r="R209" s="16">
        <v>0</v>
      </c>
      <c r="S209" s="12">
        <f t="shared" si="35"/>
        <v>0</v>
      </c>
      <c r="T209" s="16">
        <v>0</v>
      </c>
      <c r="U209" s="12">
        <f t="shared" si="36"/>
        <v>0</v>
      </c>
      <c r="V209" s="16">
        <v>0</v>
      </c>
      <c r="W209" s="12">
        <f t="shared" si="37"/>
        <v>0</v>
      </c>
      <c r="X209" s="12" t="s">
        <v>14</v>
      </c>
      <c r="Y209" s="12" t="s">
        <v>43</v>
      </c>
      <c r="Z209" s="12" t="s">
        <v>245</v>
      </c>
      <c r="AA209" s="17" t="s">
        <v>131</v>
      </c>
      <c r="AB209" s="9" t="s">
        <v>138</v>
      </c>
      <c r="AC209" s="18">
        <v>0.33329999999999999</v>
      </c>
      <c r="AD209" s="19">
        <f t="shared" si="38"/>
        <v>31.663499999999999</v>
      </c>
      <c r="AE209" s="19" t="s">
        <v>556</v>
      </c>
      <c r="AF209" s="19"/>
      <c r="AG209" s="19" t="s">
        <v>207</v>
      </c>
      <c r="AH209" s="19"/>
      <c r="AI209" s="19" t="s">
        <v>557</v>
      </c>
      <c r="AJ209" s="10"/>
      <c r="AK209">
        <v>10</v>
      </c>
    </row>
    <row r="210" spans="1:37" customFormat="1" ht="76.5" x14ac:dyDescent="0.25">
      <c r="A210" s="151" t="s">
        <v>37</v>
      </c>
      <c r="B210" s="10" t="s">
        <v>67</v>
      </c>
      <c r="C210" s="9">
        <v>1</v>
      </c>
      <c r="D210" s="14" t="s">
        <v>242</v>
      </c>
      <c r="E210" s="12" t="s">
        <v>90</v>
      </c>
      <c r="F210" s="13">
        <v>10</v>
      </c>
      <c r="G210" s="13">
        <v>19</v>
      </c>
      <c r="H210" s="14" t="s">
        <v>74</v>
      </c>
      <c r="I210" s="15">
        <f>G210*Projekt_censur</f>
        <v>38</v>
      </c>
      <c r="J210" s="12"/>
      <c r="K210" s="12"/>
      <c r="L210" s="16">
        <v>1</v>
      </c>
      <c r="M210" s="12">
        <f t="shared" si="32"/>
        <v>12.6654</v>
      </c>
      <c r="N210" s="16">
        <v>0</v>
      </c>
      <c r="O210" s="12">
        <f t="shared" si="33"/>
        <v>0</v>
      </c>
      <c r="P210" s="16">
        <v>0</v>
      </c>
      <c r="Q210" s="12">
        <f t="shared" si="34"/>
        <v>0</v>
      </c>
      <c r="R210" s="16">
        <v>0</v>
      </c>
      <c r="S210" s="12">
        <f t="shared" si="35"/>
        <v>0</v>
      </c>
      <c r="T210" s="16">
        <v>0</v>
      </c>
      <c r="U210" s="12">
        <f t="shared" si="36"/>
        <v>0</v>
      </c>
      <c r="V210" s="16">
        <v>0</v>
      </c>
      <c r="W210" s="12">
        <f t="shared" si="37"/>
        <v>0</v>
      </c>
      <c r="X210" s="12" t="s">
        <v>14</v>
      </c>
      <c r="Y210" s="12" t="s">
        <v>43</v>
      </c>
      <c r="Z210" s="12" t="s">
        <v>243</v>
      </c>
      <c r="AA210" s="31" t="s">
        <v>45</v>
      </c>
      <c r="AB210" s="20" t="s">
        <v>174</v>
      </c>
      <c r="AC210" s="18">
        <v>0.33329999999999999</v>
      </c>
      <c r="AD210" s="19">
        <f t="shared" si="38"/>
        <v>12.6654</v>
      </c>
      <c r="AE210" s="19" t="s">
        <v>244</v>
      </c>
      <c r="AF210" s="19"/>
      <c r="AG210" s="19" t="s">
        <v>207</v>
      </c>
      <c r="AH210" s="19"/>
      <c r="AI210" s="30" t="s">
        <v>560</v>
      </c>
      <c r="AJ210" s="10"/>
      <c r="AK210">
        <v>11</v>
      </c>
    </row>
    <row r="211" spans="1:37" customFormat="1" ht="25.5" x14ac:dyDescent="0.25">
      <c r="A211" s="151" t="s">
        <v>37</v>
      </c>
      <c r="B211" s="12" t="s">
        <v>97</v>
      </c>
      <c r="C211" s="9">
        <v>1</v>
      </c>
      <c r="D211" s="14" t="s">
        <v>97</v>
      </c>
      <c r="E211" s="12" t="s">
        <v>90</v>
      </c>
      <c r="F211" s="13">
        <v>1</v>
      </c>
      <c r="G211" s="12"/>
      <c r="H211" s="14" t="s">
        <v>298</v>
      </c>
      <c r="I211" s="15">
        <v>60</v>
      </c>
      <c r="J211" s="12"/>
      <c r="K211" s="12"/>
      <c r="L211" s="16">
        <v>1</v>
      </c>
      <c r="M211" s="12">
        <f t="shared" si="32"/>
        <v>60</v>
      </c>
      <c r="N211" s="16">
        <v>0</v>
      </c>
      <c r="O211" s="12">
        <f t="shared" si="33"/>
        <v>0</v>
      </c>
      <c r="P211" s="16">
        <v>0</v>
      </c>
      <c r="Q211" s="12">
        <f t="shared" si="34"/>
        <v>0</v>
      </c>
      <c r="R211" s="16">
        <v>0</v>
      </c>
      <c r="S211" s="12">
        <f t="shared" si="35"/>
        <v>0</v>
      </c>
      <c r="T211" s="16">
        <v>0</v>
      </c>
      <c r="U211" s="12">
        <f t="shared" si="36"/>
        <v>0</v>
      </c>
      <c r="V211" s="16">
        <v>0</v>
      </c>
      <c r="W211" s="12">
        <f t="shared" si="37"/>
        <v>0</v>
      </c>
      <c r="X211" s="12" t="s">
        <v>14</v>
      </c>
      <c r="Y211" s="12" t="s">
        <v>43</v>
      </c>
      <c r="Z211" s="12"/>
      <c r="AA211" s="17" t="s">
        <v>57</v>
      </c>
      <c r="AB211" s="9" t="s">
        <v>85</v>
      </c>
      <c r="AC211" s="18">
        <v>1</v>
      </c>
      <c r="AD211" s="19">
        <f t="shared" si="38"/>
        <v>60</v>
      </c>
      <c r="AE211" s="19"/>
      <c r="AF211" s="19"/>
      <c r="AG211" s="19" t="s">
        <v>207</v>
      </c>
      <c r="AH211" s="19"/>
      <c r="AI211" s="19"/>
      <c r="AJ211" s="10"/>
      <c r="AK211">
        <v>12</v>
      </c>
    </row>
    <row r="212" spans="1:37" customFormat="1" ht="51" x14ac:dyDescent="0.25">
      <c r="A212" s="151" t="s">
        <v>37</v>
      </c>
      <c r="B212" s="12" t="s">
        <v>97</v>
      </c>
      <c r="C212" s="9">
        <v>1</v>
      </c>
      <c r="D212" s="14" t="s">
        <v>97</v>
      </c>
      <c r="E212" s="12" t="s">
        <v>90</v>
      </c>
      <c r="F212" s="13">
        <v>1</v>
      </c>
      <c r="G212" s="12"/>
      <c r="H212" s="14" t="s">
        <v>299</v>
      </c>
      <c r="I212" s="15">
        <v>60</v>
      </c>
      <c r="J212" s="12"/>
      <c r="K212" s="12"/>
      <c r="L212" s="16">
        <v>1</v>
      </c>
      <c r="M212" s="12">
        <f t="shared" si="32"/>
        <v>60</v>
      </c>
      <c r="N212" s="16">
        <v>0</v>
      </c>
      <c r="O212" s="12">
        <f t="shared" si="33"/>
        <v>0</v>
      </c>
      <c r="P212" s="16">
        <v>0</v>
      </c>
      <c r="Q212" s="12">
        <f t="shared" si="34"/>
        <v>0</v>
      </c>
      <c r="R212" s="16">
        <v>0</v>
      </c>
      <c r="S212" s="12">
        <f t="shared" si="35"/>
        <v>0</v>
      </c>
      <c r="T212" s="16">
        <v>0</v>
      </c>
      <c r="U212" s="12">
        <f t="shared" si="36"/>
        <v>0</v>
      </c>
      <c r="V212" s="16">
        <v>0</v>
      </c>
      <c r="W212" s="12">
        <f t="shared" si="37"/>
        <v>0</v>
      </c>
      <c r="X212" s="12" t="s">
        <v>14</v>
      </c>
      <c r="Y212" s="12" t="s">
        <v>43</v>
      </c>
      <c r="Z212" s="12"/>
      <c r="AA212" s="17" t="s">
        <v>119</v>
      </c>
      <c r="AB212" s="9" t="s">
        <v>229</v>
      </c>
      <c r="AC212" s="18">
        <v>1</v>
      </c>
      <c r="AD212" s="19">
        <f t="shared" si="38"/>
        <v>60</v>
      </c>
      <c r="AE212" s="19"/>
      <c r="AF212" s="19"/>
      <c r="AG212" s="19" t="s">
        <v>207</v>
      </c>
      <c r="AH212" s="19"/>
      <c r="AI212" s="19"/>
      <c r="AJ212" s="10"/>
      <c r="AK212">
        <v>12</v>
      </c>
    </row>
    <row r="213" spans="1:37" customFormat="1" ht="38.25" x14ac:dyDescent="0.25">
      <c r="A213" s="151" t="s">
        <v>37</v>
      </c>
      <c r="B213" s="12" t="s">
        <v>97</v>
      </c>
      <c r="C213" s="9">
        <v>1</v>
      </c>
      <c r="D213" s="11" t="s">
        <v>97</v>
      </c>
      <c r="E213" s="12" t="s">
        <v>90</v>
      </c>
      <c r="F213" s="13">
        <v>1</v>
      </c>
      <c r="G213" s="12"/>
      <c r="H213" s="14" t="s">
        <v>176</v>
      </c>
      <c r="I213" s="15">
        <v>60</v>
      </c>
      <c r="J213" s="12"/>
      <c r="K213" s="12"/>
      <c r="L213" s="16">
        <v>1</v>
      </c>
      <c r="M213" s="12">
        <f t="shared" si="32"/>
        <v>60</v>
      </c>
      <c r="N213" s="16">
        <v>0</v>
      </c>
      <c r="O213" s="12">
        <f t="shared" si="33"/>
        <v>0</v>
      </c>
      <c r="P213" s="16">
        <v>0</v>
      </c>
      <c r="Q213" s="12">
        <f t="shared" si="34"/>
        <v>0</v>
      </c>
      <c r="R213" s="16">
        <v>0</v>
      </c>
      <c r="S213" s="12">
        <f t="shared" si="35"/>
        <v>0</v>
      </c>
      <c r="T213" s="16">
        <v>0</v>
      </c>
      <c r="U213" s="12">
        <f t="shared" si="36"/>
        <v>0</v>
      </c>
      <c r="V213" s="16">
        <v>0</v>
      </c>
      <c r="W213" s="12">
        <f t="shared" si="37"/>
        <v>0</v>
      </c>
      <c r="X213" s="12" t="s">
        <v>14</v>
      </c>
      <c r="Y213" s="12" t="s">
        <v>43</v>
      </c>
      <c r="Z213" s="12"/>
      <c r="AA213" s="17" t="s">
        <v>131</v>
      </c>
      <c r="AB213" s="9" t="s">
        <v>238</v>
      </c>
      <c r="AC213" s="18">
        <v>1</v>
      </c>
      <c r="AD213" s="19">
        <f t="shared" si="38"/>
        <v>60</v>
      </c>
      <c r="AE213" s="19"/>
      <c r="AF213" s="19"/>
      <c r="AG213" s="19" t="s">
        <v>207</v>
      </c>
      <c r="AH213" s="19"/>
      <c r="AI213" s="19"/>
      <c r="AJ213" s="10"/>
      <c r="AK213">
        <v>12</v>
      </c>
    </row>
    <row r="214" spans="1:37" customFormat="1" ht="25.5" x14ac:dyDescent="0.25">
      <c r="A214" s="151" t="s">
        <v>37</v>
      </c>
      <c r="B214" s="10" t="s">
        <v>38</v>
      </c>
      <c r="C214" s="9">
        <v>3</v>
      </c>
      <c r="D214" s="11" t="s">
        <v>300</v>
      </c>
      <c r="E214" s="12" t="s">
        <v>90</v>
      </c>
      <c r="F214" s="13">
        <v>5</v>
      </c>
      <c r="G214" s="13">
        <v>28</v>
      </c>
      <c r="H214" s="14" t="s">
        <v>41</v>
      </c>
      <c r="I214" s="15">
        <f>Normer!Kursus_grund+Normer!Kursus_extra_pr_stud*Grunddata!G214</f>
        <v>192</v>
      </c>
      <c r="J214" s="12"/>
      <c r="K214" s="12" t="s">
        <v>301</v>
      </c>
      <c r="L214" s="16">
        <v>1</v>
      </c>
      <c r="M214" s="12">
        <f t="shared" si="32"/>
        <v>61.44</v>
      </c>
      <c r="N214" s="16">
        <v>0</v>
      </c>
      <c r="O214" s="12">
        <f t="shared" si="33"/>
        <v>0</v>
      </c>
      <c r="P214" s="16">
        <v>0</v>
      </c>
      <c r="Q214" s="12">
        <f t="shared" si="34"/>
        <v>0</v>
      </c>
      <c r="R214" s="16">
        <v>0</v>
      </c>
      <c r="S214" s="12">
        <f t="shared" si="35"/>
        <v>0</v>
      </c>
      <c r="T214" s="16">
        <v>0</v>
      </c>
      <c r="U214" s="12">
        <f t="shared" si="36"/>
        <v>0</v>
      </c>
      <c r="V214" s="16">
        <v>0</v>
      </c>
      <c r="W214" s="12">
        <f t="shared" si="37"/>
        <v>0</v>
      </c>
      <c r="X214" s="12" t="s">
        <v>14</v>
      </c>
      <c r="Y214" s="12" t="s">
        <v>43</v>
      </c>
      <c r="Z214" s="12"/>
      <c r="AA214" s="17" t="s">
        <v>151</v>
      </c>
      <c r="AB214" s="21" t="s">
        <v>265</v>
      </c>
      <c r="AC214" s="18">
        <v>0.32</v>
      </c>
      <c r="AD214" s="19">
        <f t="shared" si="38"/>
        <v>61.44</v>
      </c>
      <c r="AE214" s="19"/>
      <c r="AF214" s="19"/>
      <c r="AG214" s="19" t="s">
        <v>207</v>
      </c>
      <c r="AH214" s="19" t="s">
        <v>80</v>
      </c>
      <c r="AI214" s="19"/>
      <c r="AJ214" s="10"/>
      <c r="AK214">
        <v>2</v>
      </c>
    </row>
    <row r="215" spans="1:37" customFormat="1" ht="25.5" x14ac:dyDescent="0.25">
      <c r="A215" s="151" t="s">
        <v>37</v>
      </c>
      <c r="B215" s="10" t="s">
        <v>38</v>
      </c>
      <c r="C215" s="9">
        <v>3</v>
      </c>
      <c r="D215" s="14" t="s">
        <v>300</v>
      </c>
      <c r="E215" s="12" t="s">
        <v>90</v>
      </c>
      <c r="F215" s="13">
        <v>5</v>
      </c>
      <c r="G215" s="13">
        <v>28</v>
      </c>
      <c r="H215" s="14" t="s">
        <v>41</v>
      </c>
      <c r="I215" s="15">
        <f>Normer!Kursus_grund+Normer!Kursus_extra_pr_stud*Grunddata!G215</f>
        <v>192</v>
      </c>
      <c r="J215" s="12"/>
      <c r="K215" s="12" t="s">
        <v>301</v>
      </c>
      <c r="L215" s="16">
        <v>1</v>
      </c>
      <c r="M215" s="12">
        <f t="shared" si="32"/>
        <v>40.32</v>
      </c>
      <c r="N215" s="16">
        <v>0</v>
      </c>
      <c r="O215" s="12">
        <f t="shared" si="33"/>
        <v>0</v>
      </c>
      <c r="P215" s="16">
        <v>0</v>
      </c>
      <c r="Q215" s="12">
        <f t="shared" si="34"/>
        <v>0</v>
      </c>
      <c r="R215" s="16">
        <v>0</v>
      </c>
      <c r="S215" s="12">
        <f t="shared" si="35"/>
        <v>0</v>
      </c>
      <c r="T215" s="16">
        <v>0</v>
      </c>
      <c r="U215" s="12">
        <f t="shared" si="36"/>
        <v>0</v>
      </c>
      <c r="V215" s="16">
        <v>0</v>
      </c>
      <c r="W215" s="12">
        <f t="shared" si="37"/>
        <v>0</v>
      </c>
      <c r="X215" s="12" t="s">
        <v>14</v>
      </c>
      <c r="Y215" s="12" t="s">
        <v>43</v>
      </c>
      <c r="Z215" s="12"/>
      <c r="AA215" s="17" t="s">
        <v>57</v>
      </c>
      <c r="AB215" s="9" t="s">
        <v>220</v>
      </c>
      <c r="AC215" s="18">
        <v>0.21</v>
      </c>
      <c r="AD215" s="19">
        <f t="shared" si="38"/>
        <v>40.32</v>
      </c>
      <c r="AE215" s="19"/>
      <c r="AF215" s="19"/>
      <c r="AG215" s="19" t="s">
        <v>207</v>
      </c>
      <c r="AH215" s="19" t="s">
        <v>80</v>
      </c>
      <c r="AI215" s="19"/>
      <c r="AJ215" s="10"/>
      <c r="AK215">
        <v>2</v>
      </c>
    </row>
    <row r="216" spans="1:37" customFormat="1" ht="25.5" x14ac:dyDescent="0.25">
      <c r="A216" s="151" t="s">
        <v>37</v>
      </c>
      <c r="B216" s="10" t="s">
        <v>38</v>
      </c>
      <c r="C216" s="9">
        <v>3</v>
      </c>
      <c r="D216" s="14" t="s">
        <v>300</v>
      </c>
      <c r="E216" s="12" t="s">
        <v>90</v>
      </c>
      <c r="F216" s="13">
        <v>5</v>
      </c>
      <c r="G216" s="13">
        <v>39</v>
      </c>
      <c r="H216" s="14" t="s">
        <v>48</v>
      </c>
      <c r="I216" s="15">
        <f>G216*Kursus_eksaminator</f>
        <v>12.998699999999999</v>
      </c>
      <c r="J216" s="12"/>
      <c r="K216" s="12" t="s">
        <v>301</v>
      </c>
      <c r="L216" s="16">
        <v>1</v>
      </c>
      <c r="M216" s="12">
        <f t="shared" si="32"/>
        <v>4.2895710000000005</v>
      </c>
      <c r="N216" s="16">
        <v>0</v>
      </c>
      <c r="O216" s="12">
        <f t="shared" si="33"/>
        <v>0</v>
      </c>
      <c r="P216" s="16">
        <v>0</v>
      </c>
      <c r="Q216" s="12">
        <f t="shared" si="34"/>
        <v>0</v>
      </c>
      <c r="R216" s="16">
        <v>0</v>
      </c>
      <c r="S216" s="12">
        <f t="shared" si="35"/>
        <v>0</v>
      </c>
      <c r="T216" s="16">
        <v>0</v>
      </c>
      <c r="U216" s="12">
        <f t="shared" si="36"/>
        <v>0</v>
      </c>
      <c r="V216" s="16">
        <v>0</v>
      </c>
      <c r="W216" s="12">
        <f t="shared" si="37"/>
        <v>0</v>
      </c>
      <c r="X216" s="12" t="s">
        <v>14</v>
      </c>
      <c r="Y216" s="12" t="s">
        <v>43</v>
      </c>
      <c r="Z216" s="12"/>
      <c r="AA216" s="17" t="s">
        <v>57</v>
      </c>
      <c r="AB216" s="9" t="s">
        <v>220</v>
      </c>
      <c r="AC216" s="18">
        <v>0.33</v>
      </c>
      <c r="AD216" s="19">
        <f t="shared" si="38"/>
        <v>4.2895710000000005</v>
      </c>
      <c r="AE216" s="19" t="s">
        <v>60</v>
      </c>
      <c r="AF216" s="19"/>
      <c r="AG216" s="19" t="s">
        <v>207</v>
      </c>
      <c r="AH216" s="19" t="s">
        <v>80</v>
      </c>
      <c r="AI216" s="19"/>
      <c r="AJ216" s="10"/>
      <c r="AK216">
        <v>2</v>
      </c>
    </row>
    <row r="217" spans="1:37" customFormat="1" ht="25.5" x14ac:dyDescent="0.25">
      <c r="A217" s="151" t="s">
        <v>37</v>
      </c>
      <c r="B217" s="10" t="s">
        <v>38</v>
      </c>
      <c r="C217" s="9">
        <v>3</v>
      </c>
      <c r="D217" s="14" t="s">
        <v>300</v>
      </c>
      <c r="E217" s="12" t="s">
        <v>90</v>
      </c>
      <c r="F217" s="13">
        <v>5</v>
      </c>
      <c r="G217" s="13">
        <v>28</v>
      </c>
      <c r="H217" s="14" t="s">
        <v>41</v>
      </c>
      <c r="I217" s="15">
        <f>Normer!Kursus_grund+Normer!Kursus_extra_pr_stud*Grunddata!G217</f>
        <v>192</v>
      </c>
      <c r="J217" s="12"/>
      <c r="K217" s="12" t="s">
        <v>301</v>
      </c>
      <c r="L217" s="16">
        <v>1</v>
      </c>
      <c r="M217" s="12">
        <f t="shared" si="32"/>
        <v>90.24</v>
      </c>
      <c r="N217" s="16">
        <v>0</v>
      </c>
      <c r="O217" s="12">
        <f t="shared" si="33"/>
        <v>0</v>
      </c>
      <c r="P217" s="16">
        <v>0</v>
      </c>
      <c r="Q217" s="12">
        <f t="shared" si="34"/>
        <v>0</v>
      </c>
      <c r="R217" s="16">
        <v>0</v>
      </c>
      <c r="S217" s="12">
        <f t="shared" si="35"/>
        <v>0</v>
      </c>
      <c r="T217" s="16">
        <v>0</v>
      </c>
      <c r="U217" s="12">
        <f t="shared" si="36"/>
        <v>0</v>
      </c>
      <c r="V217" s="16">
        <v>0</v>
      </c>
      <c r="W217" s="12">
        <f t="shared" si="37"/>
        <v>0</v>
      </c>
      <c r="X217" s="12" t="s">
        <v>14</v>
      </c>
      <c r="Y217" s="12" t="s">
        <v>43</v>
      </c>
      <c r="Z217" s="12"/>
      <c r="AA217" s="17" t="s">
        <v>57</v>
      </c>
      <c r="AB217" s="9" t="s">
        <v>85</v>
      </c>
      <c r="AC217" s="18">
        <v>0.47</v>
      </c>
      <c r="AD217" s="19">
        <f t="shared" si="38"/>
        <v>90.24</v>
      </c>
      <c r="AE217" s="19"/>
      <c r="AF217" s="19"/>
      <c r="AG217" s="19" t="s">
        <v>207</v>
      </c>
      <c r="AH217" s="19" t="s">
        <v>80</v>
      </c>
      <c r="AI217" s="19"/>
      <c r="AJ217" s="10"/>
      <c r="AK217">
        <v>2</v>
      </c>
    </row>
    <row r="218" spans="1:37" customFormat="1" ht="25.5" x14ac:dyDescent="0.25">
      <c r="A218" s="151" t="s">
        <v>37</v>
      </c>
      <c r="B218" s="10" t="s">
        <v>38</v>
      </c>
      <c r="C218" s="9">
        <v>3</v>
      </c>
      <c r="D218" s="14" t="s">
        <v>300</v>
      </c>
      <c r="E218" s="12" t="s">
        <v>40</v>
      </c>
      <c r="F218" s="13">
        <v>5</v>
      </c>
      <c r="G218" s="13">
        <v>39</v>
      </c>
      <c r="H218" s="14" t="s">
        <v>48</v>
      </c>
      <c r="I218" s="15">
        <f>G218*Kursus_eksaminator</f>
        <v>12.998699999999999</v>
      </c>
      <c r="J218" s="12"/>
      <c r="K218" s="12" t="s">
        <v>301</v>
      </c>
      <c r="L218" s="16">
        <v>1</v>
      </c>
      <c r="M218" s="12">
        <f t="shared" si="32"/>
        <v>4.2895710000000005</v>
      </c>
      <c r="N218" s="16"/>
      <c r="O218" s="12">
        <f t="shared" si="33"/>
        <v>0</v>
      </c>
      <c r="P218" s="16"/>
      <c r="Q218" s="12">
        <f t="shared" si="34"/>
        <v>0</v>
      </c>
      <c r="R218" s="16"/>
      <c r="S218" s="12">
        <f t="shared" si="35"/>
        <v>0</v>
      </c>
      <c r="T218" s="16"/>
      <c r="U218" s="12">
        <f t="shared" si="36"/>
        <v>0</v>
      </c>
      <c r="V218" s="16"/>
      <c r="W218" s="12">
        <f t="shared" si="37"/>
        <v>0</v>
      </c>
      <c r="X218" s="12" t="s">
        <v>14</v>
      </c>
      <c r="Y218" s="12" t="s">
        <v>43</v>
      </c>
      <c r="Z218" s="12"/>
      <c r="AA218" s="17" t="s">
        <v>57</v>
      </c>
      <c r="AB218" s="9" t="s">
        <v>85</v>
      </c>
      <c r="AC218" s="18">
        <v>0.33</v>
      </c>
      <c r="AD218" s="19">
        <f t="shared" si="38"/>
        <v>4.2895710000000005</v>
      </c>
      <c r="AE218" s="19" t="s">
        <v>60</v>
      </c>
      <c r="AF218" s="19"/>
      <c r="AG218" s="19" t="s">
        <v>207</v>
      </c>
      <c r="AH218" s="19" t="s">
        <v>80</v>
      </c>
      <c r="AI218" s="19"/>
      <c r="AJ218" s="10"/>
      <c r="AK218">
        <v>2</v>
      </c>
    </row>
    <row r="219" spans="1:37" customFormat="1" ht="25.5" x14ac:dyDescent="0.25">
      <c r="A219" s="151" t="s">
        <v>37</v>
      </c>
      <c r="B219" s="10" t="s">
        <v>38</v>
      </c>
      <c r="C219" s="9">
        <v>3</v>
      </c>
      <c r="D219" s="14" t="s">
        <v>300</v>
      </c>
      <c r="E219" s="12" t="s">
        <v>90</v>
      </c>
      <c r="F219" s="13">
        <v>5</v>
      </c>
      <c r="G219" s="13">
        <v>39</v>
      </c>
      <c r="H219" s="14" t="s">
        <v>48</v>
      </c>
      <c r="I219" s="15">
        <f>G219*Kursus_eksaminator</f>
        <v>12.998699999999999</v>
      </c>
      <c r="J219" s="12"/>
      <c r="K219" s="12" t="s">
        <v>301</v>
      </c>
      <c r="L219" s="16">
        <v>1</v>
      </c>
      <c r="M219" s="12">
        <f t="shared" si="32"/>
        <v>4.2895710000000005</v>
      </c>
      <c r="N219" s="16">
        <v>0</v>
      </c>
      <c r="O219" s="12">
        <f t="shared" si="33"/>
        <v>0</v>
      </c>
      <c r="P219" s="16">
        <v>0</v>
      </c>
      <c r="Q219" s="12">
        <f t="shared" si="34"/>
        <v>0</v>
      </c>
      <c r="R219" s="16">
        <v>0</v>
      </c>
      <c r="S219" s="12">
        <f t="shared" si="35"/>
        <v>0</v>
      </c>
      <c r="T219" s="16">
        <v>0</v>
      </c>
      <c r="U219" s="12">
        <f t="shared" si="36"/>
        <v>0</v>
      </c>
      <c r="V219" s="16">
        <v>0</v>
      </c>
      <c r="W219" s="12">
        <f t="shared" si="37"/>
        <v>0</v>
      </c>
      <c r="X219" s="12" t="s">
        <v>14</v>
      </c>
      <c r="Y219" s="12" t="s">
        <v>43</v>
      </c>
      <c r="Z219" s="12"/>
      <c r="AA219" s="17" t="s">
        <v>151</v>
      </c>
      <c r="AB219" s="20" t="s">
        <v>265</v>
      </c>
      <c r="AC219" s="18">
        <v>0.33</v>
      </c>
      <c r="AD219" s="19">
        <f t="shared" si="38"/>
        <v>4.2895710000000005</v>
      </c>
      <c r="AE219" s="19" t="s">
        <v>60</v>
      </c>
      <c r="AF219" s="19"/>
      <c r="AG219" s="19" t="s">
        <v>207</v>
      </c>
      <c r="AH219" s="19" t="s">
        <v>80</v>
      </c>
      <c r="AI219" s="19"/>
      <c r="AJ219" s="10"/>
      <c r="AK219">
        <v>2</v>
      </c>
    </row>
    <row r="220" spans="1:37" customFormat="1" ht="102" x14ac:dyDescent="0.25">
      <c r="A220" s="151" t="s">
        <v>37</v>
      </c>
      <c r="B220" s="10" t="s">
        <v>38</v>
      </c>
      <c r="C220" s="9">
        <v>3</v>
      </c>
      <c r="D220" s="14" t="s">
        <v>302</v>
      </c>
      <c r="E220" s="12" t="s">
        <v>90</v>
      </c>
      <c r="F220" s="13">
        <v>1</v>
      </c>
      <c r="G220" s="13">
        <v>79</v>
      </c>
      <c r="H220" s="14" t="s">
        <v>41</v>
      </c>
      <c r="I220" s="15">
        <v>50</v>
      </c>
      <c r="J220" s="12"/>
      <c r="K220" s="12" t="s">
        <v>303</v>
      </c>
      <c r="L220" s="16">
        <v>1</v>
      </c>
      <c r="M220" s="12">
        <f t="shared" si="32"/>
        <v>25</v>
      </c>
      <c r="N220" s="16">
        <v>0</v>
      </c>
      <c r="O220" s="12">
        <f t="shared" si="33"/>
        <v>0</v>
      </c>
      <c r="P220" s="16">
        <v>0</v>
      </c>
      <c r="Q220" s="12">
        <f t="shared" si="34"/>
        <v>0</v>
      </c>
      <c r="R220" s="16">
        <v>0</v>
      </c>
      <c r="S220" s="12">
        <f t="shared" si="35"/>
        <v>0</v>
      </c>
      <c r="T220" s="16">
        <v>0</v>
      </c>
      <c r="U220" s="12">
        <f t="shared" si="36"/>
        <v>0</v>
      </c>
      <c r="V220" s="16">
        <v>0</v>
      </c>
      <c r="W220" s="12">
        <f t="shared" si="37"/>
        <v>0</v>
      </c>
      <c r="X220" s="12" t="s">
        <v>14</v>
      </c>
      <c r="Y220" s="12" t="s">
        <v>43</v>
      </c>
      <c r="Z220" s="12" t="s">
        <v>304</v>
      </c>
      <c r="AA220" s="17" t="s">
        <v>43</v>
      </c>
      <c r="AB220" s="9" t="s">
        <v>305</v>
      </c>
      <c r="AC220" s="18">
        <f>1/2</f>
        <v>0.5</v>
      </c>
      <c r="AD220" s="19">
        <f t="shared" si="38"/>
        <v>25</v>
      </c>
      <c r="AE220" s="19" t="s">
        <v>306</v>
      </c>
      <c r="AF220" s="19"/>
      <c r="AG220" s="19" t="s">
        <v>207</v>
      </c>
      <c r="AH220" s="19" t="s">
        <v>657</v>
      </c>
      <c r="AI220" s="19"/>
      <c r="AJ220" s="10"/>
      <c r="AK220">
        <v>9</v>
      </c>
    </row>
    <row r="221" spans="1:37" customFormat="1" ht="51" x14ac:dyDescent="0.25">
      <c r="A221" s="151" t="s">
        <v>37</v>
      </c>
      <c r="B221" s="10" t="s">
        <v>38</v>
      </c>
      <c r="C221" s="9">
        <v>3</v>
      </c>
      <c r="D221" s="14" t="s">
        <v>302</v>
      </c>
      <c r="E221" s="12" t="s">
        <v>90</v>
      </c>
      <c r="F221" s="13">
        <v>1</v>
      </c>
      <c r="G221" s="13">
        <v>79</v>
      </c>
      <c r="H221" s="14" t="s">
        <v>48</v>
      </c>
      <c r="I221" s="15">
        <f>G221*Kursus_eksaminator</f>
        <v>26.3307</v>
      </c>
      <c r="J221" s="12"/>
      <c r="K221" s="12" t="s">
        <v>303</v>
      </c>
      <c r="L221" s="16">
        <v>1</v>
      </c>
      <c r="M221" s="12">
        <f t="shared" si="32"/>
        <v>13.16535</v>
      </c>
      <c r="N221" s="16">
        <v>0</v>
      </c>
      <c r="O221" s="12">
        <f t="shared" si="33"/>
        <v>0</v>
      </c>
      <c r="P221" s="16">
        <v>0</v>
      </c>
      <c r="Q221" s="12">
        <f t="shared" si="34"/>
        <v>0</v>
      </c>
      <c r="R221" s="16">
        <v>0</v>
      </c>
      <c r="S221" s="12">
        <f t="shared" si="35"/>
        <v>0</v>
      </c>
      <c r="T221" s="16">
        <v>0</v>
      </c>
      <c r="U221" s="12">
        <f t="shared" si="36"/>
        <v>0</v>
      </c>
      <c r="V221" s="16">
        <v>0</v>
      </c>
      <c r="W221" s="12">
        <f t="shared" si="37"/>
        <v>0</v>
      </c>
      <c r="X221" s="12" t="s">
        <v>14</v>
      </c>
      <c r="Y221" s="12" t="s">
        <v>43</v>
      </c>
      <c r="Z221" s="12"/>
      <c r="AA221" s="17" t="s">
        <v>43</v>
      </c>
      <c r="AB221" s="9" t="s">
        <v>305</v>
      </c>
      <c r="AC221" s="18">
        <f>1/2</f>
        <v>0.5</v>
      </c>
      <c r="AD221" s="19">
        <f t="shared" si="38"/>
        <v>13.16535</v>
      </c>
      <c r="AE221" s="19" t="s">
        <v>306</v>
      </c>
      <c r="AF221" s="19"/>
      <c r="AG221" s="19" t="s">
        <v>207</v>
      </c>
      <c r="AH221" s="19" t="s">
        <v>657</v>
      </c>
      <c r="AI221" s="19"/>
      <c r="AJ221" s="10"/>
      <c r="AK221">
        <v>9</v>
      </c>
    </row>
    <row r="222" spans="1:37" customFormat="1" ht="102" x14ac:dyDescent="0.25">
      <c r="A222" s="151" t="s">
        <v>37</v>
      </c>
      <c r="B222" s="10" t="s">
        <v>38</v>
      </c>
      <c r="C222" s="9">
        <v>3</v>
      </c>
      <c r="D222" s="14" t="s">
        <v>302</v>
      </c>
      <c r="E222" s="12" t="s">
        <v>90</v>
      </c>
      <c r="F222" s="13">
        <v>1</v>
      </c>
      <c r="G222" s="13">
        <v>79</v>
      </c>
      <c r="H222" s="14" t="s">
        <v>41</v>
      </c>
      <c r="I222" s="15">
        <v>50</v>
      </c>
      <c r="J222" s="12"/>
      <c r="K222" s="12" t="s">
        <v>303</v>
      </c>
      <c r="L222" s="16">
        <v>1</v>
      </c>
      <c r="M222" s="12">
        <f t="shared" si="32"/>
        <v>25</v>
      </c>
      <c r="N222" s="16">
        <v>0</v>
      </c>
      <c r="O222" s="12">
        <f t="shared" si="33"/>
        <v>0</v>
      </c>
      <c r="P222" s="16">
        <v>0</v>
      </c>
      <c r="Q222" s="12">
        <f t="shared" si="34"/>
        <v>0</v>
      </c>
      <c r="R222" s="16">
        <v>0</v>
      </c>
      <c r="S222" s="12">
        <f t="shared" si="35"/>
        <v>0</v>
      </c>
      <c r="T222" s="16">
        <v>0</v>
      </c>
      <c r="U222" s="12">
        <f t="shared" si="36"/>
        <v>0</v>
      </c>
      <c r="V222" s="16">
        <v>0</v>
      </c>
      <c r="W222" s="12">
        <f t="shared" si="37"/>
        <v>0</v>
      </c>
      <c r="X222" s="12" t="s">
        <v>14</v>
      </c>
      <c r="Y222" s="12" t="s">
        <v>43</v>
      </c>
      <c r="Z222" s="12" t="s">
        <v>304</v>
      </c>
      <c r="AA222" s="17" t="s">
        <v>43</v>
      </c>
      <c r="AB222" s="9" t="s">
        <v>307</v>
      </c>
      <c r="AC222" s="18">
        <f>1/2</f>
        <v>0.5</v>
      </c>
      <c r="AD222" s="19">
        <f t="shared" si="38"/>
        <v>25</v>
      </c>
      <c r="AE222" s="19" t="s">
        <v>306</v>
      </c>
      <c r="AF222" s="19"/>
      <c r="AG222" s="19" t="s">
        <v>207</v>
      </c>
      <c r="AH222" s="19" t="s">
        <v>657</v>
      </c>
      <c r="AI222" s="19"/>
      <c r="AJ222" s="10"/>
      <c r="AK222">
        <v>9</v>
      </c>
    </row>
    <row r="223" spans="1:37" customFormat="1" ht="51" x14ac:dyDescent="0.25">
      <c r="A223" s="151" t="s">
        <v>37</v>
      </c>
      <c r="B223" s="10" t="s">
        <v>38</v>
      </c>
      <c r="C223" s="9">
        <v>3</v>
      </c>
      <c r="D223" s="14" t="s">
        <v>302</v>
      </c>
      <c r="E223" s="12" t="s">
        <v>90</v>
      </c>
      <c r="F223" s="13">
        <v>1</v>
      </c>
      <c r="G223" s="13">
        <v>79</v>
      </c>
      <c r="H223" s="14" t="s">
        <v>48</v>
      </c>
      <c r="I223" s="15">
        <f>G223*Kursus_eksaminator</f>
        <v>26.3307</v>
      </c>
      <c r="J223" s="12"/>
      <c r="K223" s="12" t="s">
        <v>303</v>
      </c>
      <c r="L223" s="16">
        <v>1</v>
      </c>
      <c r="M223" s="12">
        <f t="shared" si="32"/>
        <v>13.16535</v>
      </c>
      <c r="N223" s="16">
        <v>0</v>
      </c>
      <c r="O223" s="12">
        <f t="shared" si="33"/>
        <v>0</v>
      </c>
      <c r="P223" s="16">
        <v>0</v>
      </c>
      <c r="Q223" s="12">
        <f t="shared" si="34"/>
        <v>0</v>
      </c>
      <c r="R223" s="16">
        <v>0</v>
      </c>
      <c r="S223" s="12">
        <f t="shared" si="35"/>
        <v>0</v>
      </c>
      <c r="T223" s="16">
        <v>0</v>
      </c>
      <c r="U223" s="12">
        <f t="shared" si="36"/>
        <v>0</v>
      </c>
      <c r="V223" s="16">
        <v>0</v>
      </c>
      <c r="W223" s="12">
        <f t="shared" si="37"/>
        <v>0</v>
      </c>
      <c r="X223" s="12" t="s">
        <v>14</v>
      </c>
      <c r="Y223" s="12" t="s">
        <v>43</v>
      </c>
      <c r="Z223" s="12"/>
      <c r="AA223" s="17" t="s">
        <v>43</v>
      </c>
      <c r="AB223" s="9" t="s">
        <v>307</v>
      </c>
      <c r="AC223" s="18">
        <f>1/2</f>
        <v>0.5</v>
      </c>
      <c r="AD223" s="19">
        <f t="shared" si="38"/>
        <v>13.16535</v>
      </c>
      <c r="AE223" s="19" t="s">
        <v>306</v>
      </c>
      <c r="AF223" s="19"/>
      <c r="AG223" s="19" t="s">
        <v>207</v>
      </c>
      <c r="AH223" s="19" t="s">
        <v>657</v>
      </c>
      <c r="AI223" s="19"/>
      <c r="AJ223" s="10"/>
      <c r="AK223">
        <v>9</v>
      </c>
    </row>
    <row r="224" spans="1:37" customFormat="1" ht="25.5" x14ac:dyDescent="0.25">
      <c r="A224" s="158" t="s">
        <v>37</v>
      </c>
      <c r="B224" s="12" t="s">
        <v>97</v>
      </c>
      <c r="C224" s="9">
        <v>3</v>
      </c>
      <c r="D224" s="14" t="s">
        <v>97</v>
      </c>
      <c r="E224" s="12" t="s">
        <v>90</v>
      </c>
      <c r="F224" s="13">
        <v>3</v>
      </c>
      <c r="G224" s="12"/>
      <c r="H224" s="14" t="s">
        <v>298</v>
      </c>
      <c r="I224" s="15">
        <v>40</v>
      </c>
      <c r="J224" s="12"/>
      <c r="K224" s="12"/>
      <c r="L224" s="16">
        <v>1</v>
      </c>
      <c r="M224" s="12">
        <f t="shared" si="32"/>
        <v>40</v>
      </c>
      <c r="N224" s="16">
        <v>0</v>
      </c>
      <c r="O224" s="12">
        <f t="shared" si="33"/>
        <v>0</v>
      </c>
      <c r="P224" s="16">
        <v>0</v>
      </c>
      <c r="Q224" s="12">
        <f t="shared" si="34"/>
        <v>0</v>
      </c>
      <c r="R224" s="16">
        <v>0</v>
      </c>
      <c r="S224" s="12">
        <f t="shared" si="35"/>
        <v>0</v>
      </c>
      <c r="T224" s="16">
        <v>0</v>
      </c>
      <c r="U224" s="12">
        <f t="shared" si="36"/>
        <v>0</v>
      </c>
      <c r="V224" s="16">
        <v>0</v>
      </c>
      <c r="W224" s="12">
        <f t="shared" si="37"/>
        <v>0</v>
      </c>
      <c r="X224" s="12" t="s">
        <v>14</v>
      </c>
      <c r="Y224" s="12" t="s">
        <v>43</v>
      </c>
      <c r="Z224" s="12"/>
      <c r="AA224" s="17" t="s">
        <v>57</v>
      </c>
      <c r="AB224" s="9" t="s">
        <v>220</v>
      </c>
      <c r="AC224" s="18">
        <v>1</v>
      </c>
      <c r="AD224" s="19">
        <f>AC224*I224</f>
        <v>40</v>
      </c>
      <c r="AE224" s="19"/>
      <c r="AF224" s="19"/>
      <c r="AG224" s="19" t="s">
        <v>207</v>
      </c>
      <c r="AH224" s="19"/>
      <c r="AI224" s="19"/>
      <c r="AJ224" s="10"/>
      <c r="AK224">
        <v>13</v>
      </c>
    </row>
    <row r="225" spans="1:37" customFormat="1" ht="51" x14ac:dyDescent="0.25">
      <c r="A225" s="158" t="s">
        <v>37</v>
      </c>
      <c r="B225" s="12" t="s">
        <v>97</v>
      </c>
      <c r="C225" s="9">
        <v>3</v>
      </c>
      <c r="D225" s="14" t="s">
        <v>97</v>
      </c>
      <c r="E225" s="12" t="s">
        <v>90</v>
      </c>
      <c r="F225" s="13">
        <v>3</v>
      </c>
      <c r="G225" s="12"/>
      <c r="H225" s="14" t="s">
        <v>299</v>
      </c>
      <c r="I225" s="15">
        <v>40</v>
      </c>
      <c r="J225" s="12"/>
      <c r="K225" s="12"/>
      <c r="L225" s="16">
        <v>1</v>
      </c>
      <c r="M225" s="12">
        <f t="shared" si="32"/>
        <v>40</v>
      </c>
      <c r="N225" s="16">
        <v>0</v>
      </c>
      <c r="O225" s="12">
        <f t="shared" si="33"/>
        <v>0</v>
      </c>
      <c r="P225" s="16">
        <v>0</v>
      </c>
      <c r="Q225" s="12">
        <f t="shared" si="34"/>
        <v>0</v>
      </c>
      <c r="R225" s="16">
        <v>0</v>
      </c>
      <c r="S225" s="12">
        <f t="shared" si="35"/>
        <v>0</v>
      </c>
      <c r="T225" s="16">
        <v>0</v>
      </c>
      <c r="U225" s="12">
        <f t="shared" si="36"/>
        <v>0</v>
      </c>
      <c r="V225" s="16">
        <v>0</v>
      </c>
      <c r="W225" s="12">
        <f t="shared" si="37"/>
        <v>0</v>
      </c>
      <c r="X225" s="12" t="s">
        <v>14</v>
      </c>
      <c r="Y225" s="12" t="s">
        <v>43</v>
      </c>
      <c r="Z225" s="12"/>
      <c r="AA225" s="17" t="s">
        <v>151</v>
      </c>
      <c r="AB225" s="21" t="s">
        <v>274</v>
      </c>
      <c r="AC225" s="18">
        <v>1</v>
      </c>
      <c r="AD225" s="19">
        <f>AC225*I225</f>
        <v>40</v>
      </c>
      <c r="AE225" s="19"/>
      <c r="AF225" s="19"/>
      <c r="AG225" s="19" t="s">
        <v>207</v>
      </c>
      <c r="AH225" s="19"/>
      <c r="AI225" s="19"/>
      <c r="AJ225" s="10"/>
      <c r="AK225">
        <v>13</v>
      </c>
    </row>
    <row r="226" spans="1:37" customFormat="1" ht="25.5" x14ac:dyDescent="0.25">
      <c r="A226" s="9" t="s">
        <v>37</v>
      </c>
      <c r="B226" s="10" t="s">
        <v>67</v>
      </c>
      <c r="C226" s="9">
        <v>7</v>
      </c>
      <c r="D226" s="11" t="s">
        <v>308</v>
      </c>
      <c r="E226" s="12" t="s">
        <v>90</v>
      </c>
      <c r="F226" s="13">
        <v>15</v>
      </c>
      <c r="G226" s="13">
        <v>0</v>
      </c>
      <c r="H226" s="14" t="s">
        <v>69</v>
      </c>
      <c r="I226" s="15"/>
      <c r="J226" s="12"/>
      <c r="K226" s="12"/>
      <c r="L226" s="16">
        <v>1</v>
      </c>
      <c r="M226" s="12">
        <f t="shared" si="32"/>
        <v>0</v>
      </c>
      <c r="N226" s="16">
        <v>0</v>
      </c>
      <c r="O226" s="12">
        <f t="shared" si="33"/>
        <v>0</v>
      </c>
      <c r="P226" s="16">
        <v>0</v>
      </c>
      <c r="Q226" s="12">
        <f t="shared" si="34"/>
        <v>0</v>
      </c>
      <c r="R226" s="16">
        <v>0</v>
      </c>
      <c r="S226" s="12">
        <f t="shared" si="35"/>
        <v>0</v>
      </c>
      <c r="T226" s="16">
        <v>0</v>
      </c>
      <c r="U226" s="12">
        <f t="shared" si="36"/>
        <v>0</v>
      </c>
      <c r="V226" s="16">
        <v>0</v>
      </c>
      <c r="W226" s="12">
        <f t="shared" si="37"/>
        <v>0</v>
      </c>
      <c r="X226" s="12" t="s">
        <v>14</v>
      </c>
      <c r="Y226" s="12" t="s">
        <v>43</v>
      </c>
      <c r="Z226" s="12"/>
      <c r="AA226" s="17" t="s">
        <v>131</v>
      </c>
      <c r="AB226" s="20"/>
      <c r="AC226" s="18"/>
      <c r="AD226" s="19">
        <f t="shared" ref="AD226:AD247" si="54">AC226*I226</f>
        <v>0</v>
      </c>
      <c r="AE226" s="19" t="s">
        <v>309</v>
      </c>
      <c r="AF226" s="19"/>
      <c r="AG226" s="19" t="s">
        <v>207</v>
      </c>
      <c r="AH226" s="19"/>
      <c r="AI226" s="19"/>
      <c r="AJ226" s="10"/>
      <c r="AK226" t="s">
        <v>726</v>
      </c>
    </row>
    <row r="227" spans="1:37" customFormat="1" ht="25.5" x14ac:dyDescent="0.25">
      <c r="A227" s="9" t="s">
        <v>37</v>
      </c>
      <c r="B227" s="10" t="s">
        <v>67</v>
      </c>
      <c r="C227" s="9">
        <v>7</v>
      </c>
      <c r="D227" s="14" t="s">
        <v>308</v>
      </c>
      <c r="E227" s="12" t="s">
        <v>90</v>
      </c>
      <c r="F227" s="13">
        <v>15</v>
      </c>
      <c r="G227" s="13">
        <v>0</v>
      </c>
      <c r="H227" s="14" t="s">
        <v>74</v>
      </c>
      <c r="I227" s="15"/>
      <c r="J227" s="12"/>
      <c r="K227" s="12"/>
      <c r="L227" s="16">
        <v>1</v>
      </c>
      <c r="M227" s="12">
        <f t="shared" si="32"/>
        <v>0</v>
      </c>
      <c r="N227" s="16">
        <v>0</v>
      </c>
      <c r="O227" s="12">
        <f t="shared" si="33"/>
        <v>0</v>
      </c>
      <c r="P227" s="16">
        <v>0</v>
      </c>
      <c r="Q227" s="12">
        <f t="shared" si="34"/>
        <v>0</v>
      </c>
      <c r="R227" s="16">
        <v>0</v>
      </c>
      <c r="S227" s="12">
        <f t="shared" si="35"/>
        <v>0</v>
      </c>
      <c r="T227" s="16">
        <v>0</v>
      </c>
      <c r="U227" s="12">
        <f t="shared" si="36"/>
        <v>0</v>
      </c>
      <c r="V227" s="16">
        <v>0</v>
      </c>
      <c r="W227" s="12">
        <f t="shared" si="37"/>
        <v>0</v>
      </c>
      <c r="X227" s="12" t="s">
        <v>14</v>
      </c>
      <c r="Y227" s="12" t="s">
        <v>43</v>
      </c>
      <c r="Z227" s="12"/>
      <c r="AA227" s="17" t="s">
        <v>131</v>
      </c>
      <c r="AB227" s="20"/>
      <c r="AC227" s="18"/>
      <c r="AD227" s="19">
        <f t="shared" si="54"/>
        <v>0</v>
      </c>
      <c r="AE227" s="19" t="s">
        <v>309</v>
      </c>
      <c r="AF227" s="19"/>
      <c r="AG227" s="19" t="s">
        <v>207</v>
      </c>
      <c r="AH227" s="19"/>
      <c r="AI227" s="19"/>
      <c r="AJ227" s="10"/>
      <c r="AK227" t="s">
        <v>726</v>
      </c>
    </row>
    <row r="228" spans="1:37" customFormat="1" ht="25.5" x14ac:dyDescent="0.25">
      <c r="A228" s="151" t="s">
        <v>37</v>
      </c>
      <c r="B228" s="10" t="s">
        <v>38</v>
      </c>
      <c r="C228" s="9">
        <v>7</v>
      </c>
      <c r="D228" s="14" t="s">
        <v>310</v>
      </c>
      <c r="E228" s="12" t="s">
        <v>90</v>
      </c>
      <c r="F228" s="13">
        <v>5</v>
      </c>
      <c r="G228" s="13">
        <v>9</v>
      </c>
      <c r="H228" s="14" t="s">
        <v>94</v>
      </c>
      <c r="I228" s="15">
        <f>G228*Intern_censor_kursus</f>
        <v>2.9996999999999998</v>
      </c>
      <c r="J228" s="12"/>
      <c r="K228" s="12" t="s">
        <v>311</v>
      </c>
      <c r="L228" s="16">
        <v>1</v>
      </c>
      <c r="M228" s="12">
        <f t="shared" si="32"/>
        <v>2.9996999999999998</v>
      </c>
      <c r="N228" s="16">
        <v>0</v>
      </c>
      <c r="O228" s="12">
        <f t="shared" si="33"/>
        <v>0</v>
      </c>
      <c r="P228" s="16">
        <v>0</v>
      </c>
      <c r="Q228" s="12">
        <f t="shared" si="34"/>
        <v>0</v>
      </c>
      <c r="R228" s="16">
        <v>0</v>
      </c>
      <c r="S228" s="12">
        <f t="shared" si="35"/>
        <v>0</v>
      </c>
      <c r="T228" s="16">
        <v>0</v>
      </c>
      <c r="U228" s="12">
        <f t="shared" si="36"/>
        <v>0</v>
      </c>
      <c r="V228" s="16">
        <v>0</v>
      </c>
      <c r="W228" s="12">
        <f t="shared" si="37"/>
        <v>0</v>
      </c>
      <c r="X228" s="12" t="s">
        <v>14</v>
      </c>
      <c r="Y228" s="12" t="s">
        <v>43</v>
      </c>
      <c r="Z228" s="12"/>
      <c r="AA228" s="17" t="s">
        <v>45</v>
      </c>
      <c r="AB228" s="20" t="s">
        <v>285</v>
      </c>
      <c r="AC228" s="18">
        <v>1</v>
      </c>
      <c r="AD228" s="19">
        <f t="shared" si="54"/>
        <v>2.9996999999999998</v>
      </c>
      <c r="AE228" s="19" t="s">
        <v>60</v>
      </c>
      <c r="AF228" s="19"/>
      <c r="AG228" s="19" t="s">
        <v>207</v>
      </c>
      <c r="AH228" s="19"/>
      <c r="AI228" s="19"/>
      <c r="AJ228" s="10"/>
      <c r="AK228">
        <v>6</v>
      </c>
    </row>
    <row r="229" spans="1:37" customFormat="1" ht="25.5" x14ac:dyDescent="0.25">
      <c r="A229" s="151" t="s">
        <v>37</v>
      </c>
      <c r="B229" s="10" t="s">
        <v>38</v>
      </c>
      <c r="C229" s="9">
        <v>7</v>
      </c>
      <c r="D229" s="14" t="s">
        <v>310</v>
      </c>
      <c r="E229" s="12" t="s">
        <v>90</v>
      </c>
      <c r="F229" s="13">
        <v>5</v>
      </c>
      <c r="G229" s="13">
        <v>8</v>
      </c>
      <c r="H229" s="14" t="s">
        <v>41</v>
      </c>
      <c r="I229" s="38">
        <f>Grunddata!G229*Normer!Kursus_extra_pr_stud+Normer!Kursus_grund</f>
        <v>162</v>
      </c>
      <c r="J229" s="12"/>
      <c r="K229" s="12" t="s">
        <v>312</v>
      </c>
      <c r="L229" s="16">
        <v>1</v>
      </c>
      <c r="M229" s="12">
        <f t="shared" si="32"/>
        <v>56.699999999999996</v>
      </c>
      <c r="N229" s="16">
        <v>0</v>
      </c>
      <c r="O229" s="12">
        <f t="shared" si="33"/>
        <v>0</v>
      </c>
      <c r="P229" s="16">
        <v>0</v>
      </c>
      <c r="Q229" s="12">
        <f t="shared" si="34"/>
        <v>0</v>
      </c>
      <c r="R229" s="16">
        <v>0</v>
      </c>
      <c r="S229" s="12">
        <f t="shared" si="35"/>
        <v>0</v>
      </c>
      <c r="T229" s="16">
        <v>0</v>
      </c>
      <c r="U229" s="12">
        <f t="shared" si="36"/>
        <v>0</v>
      </c>
      <c r="V229" s="16">
        <v>0</v>
      </c>
      <c r="W229" s="12">
        <f t="shared" si="37"/>
        <v>0</v>
      </c>
      <c r="X229" s="12" t="s">
        <v>14</v>
      </c>
      <c r="Y229" s="12" t="s">
        <v>43</v>
      </c>
      <c r="Z229" s="12"/>
      <c r="AA229" s="17" t="s">
        <v>45</v>
      </c>
      <c r="AB229" s="9" t="s">
        <v>313</v>
      </c>
      <c r="AC229" s="18">
        <v>0.35</v>
      </c>
      <c r="AD229" s="19">
        <f t="shared" si="54"/>
        <v>56.699999999999996</v>
      </c>
      <c r="AE229" s="19"/>
      <c r="AF229" s="19"/>
      <c r="AG229" s="19" t="s">
        <v>207</v>
      </c>
      <c r="AH229" s="19"/>
      <c r="AI229" s="19"/>
      <c r="AJ229" s="10"/>
      <c r="AK229">
        <v>6</v>
      </c>
    </row>
    <row r="230" spans="1:37" customFormat="1" ht="25.5" x14ac:dyDescent="0.25">
      <c r="A230" s="151" t="s">
        <v>37</v>
      </c>
      <c r="B230" s="10" t="s">
        <v>38</v>
      </c>
      <c r="C230" s="9">
        <v>7</v>
      </c>
      <c r="D230" s="14" t="s">
        <v>310</v>
      </c>
      <c r="E230" s="12" t="s">
        <v>90</v>
      </c>
      <c r="F230" s="13">
        <v>5</v>
      </c>
      <c r="G230" s="13">
        <v>9</v>
      </c>
      <c r="H230" s="14" t="s">
        <v>48</v>
      </c>
      <c r="I230" s="15">
        <f>G230*Kursus_eksaminator</f>
        <v>2.9996999999999998</v>
      </c>
      <c r="J230" s="12"/>
      <c r="K230" s="12" t="s">
        <v>311</v>
      </c>
      <c r="L230" s="16">
        <v>1</v>
      </c>
      <c r="M230" s="12">
        <f t="shared" si="32"/>
        <v>1.4998499999999999</v>
      </c>
      <c r="N230" s="16">
        <v>0</v>
      </c>
      <c r="O230" s="12">
        <f t="shared" si="33"/>
        <v>0</v>
      </c>
      <c r="P230" s="16">
        <v>0</v>
      </c>
      <c r="Q230" s="12">
        <f t="shared" si="34"/>
        <v>0</v>
      </c>
      <c r="R230" s="16">
        <v>0</v>
      </c>
      <c r="S230" s="12">
        <f t="shared" si="35"/>
        <v>0</v>
      </c>
      <c r="T230" s="16">
        <v>0</v>
      </c>
      <c r="U230" s="12">
        <f t="shared" si="36"/>
        <v>0</v>
      </c>
      <c r="V230" s="16">
        <v>0</v>
      </c>
      <c r="W230" s="12">
        <f t="shared" si="37"/>
        <v>0</v>
      </c>
      <c r="X230" s="12" t="s">
        <v>14</v>
      </c>
      <c r="Y230" s="12" t="s">
        <v>43</v>
      </c>
      <c r="Z230" s="12"/>
      <c r="AA230" s="17" t="s">
        <v>45</v>
      </c>
      <c r="AB230" s="9" t="s">
        <v>313</v>
      </c>
      <c r="AC230" s="18">
        <v>0.5</v>
      </c>
      <c r="AD230" s="19">
        <f t="shared" si="54"/>
        <v>1.4998499999999999</v>
      </c>
      <c r="AE230" s="19" t="s">
        <v>60</v>
      </c>
      <c r="AF230" s="19"/>
      <c r="AG230" s="19" t="s">
        <v>207</v>
      </c>
      <c r="AH230" s="19"/>
      <c r="AI230" s="19"/>
      <c r="AJ230" s="10"/>
      <c r="AK230">
        <v>6</v>
      </c>
    </row>
    <row r="231" spans="1:37" customFormat="1" ht="25.5" x14ac:dyDescent="0.25">
      <c r="A231" s="151" t="s">
        <v>37</v>
      </c>
      <c r="B231" s="10" t="s">
        <v>38</v>
      </c>
      <c r="C231" s="9">
        <v>7</v>
      </c>
      <c r="D231" s="14" t="s">
        <v>310</v>
      </c>
      <c r="E231" s="12" t="s">
        <v>90</v>
      </c>
      <c r="F231" s="13">
        <v>5</v>
      </c>
      <c r="G231" s="13">
        <v>8</v>
      </c>
      <c r="H231" s="14" t="s">
        <v>41</v>
      </c>
      <c r="I231" s="38">
        <f>Grunddata!G231*Normer!Kursus_extra_pr_stud+Normer!Kursus_grund</f>
        <v>162</v>
      </c>
      <c r="J231" s="12"/>
      <c r="K231" s="12" t="s">
        <v>312</v>
      </c>
      <c r="L231" s="16">
        <v>1</v>
      </c>
      <c r="M231" s="12">
        <f t="shared" si="32"/>
        <v>24.3</v>
      </c>
      <c r="N231" s="16">
        <v>0</v>
      </c>
      <c r="O231" s="12">
        <f t="shared" si="33"/>
        <v>0</v>
      </c>
      <c r="P231" s="16">
        <v>0</v>
      </c>
      <c r="Q231" s="12">
        <f t="shared" si="34"/>
        <v>0</v>
      </c>
      <c r="R231" s="16">
        <v>0</v>
      </c>
      <c r="S231" s="12">
        <f t="shared" si="35"/>
        <v>0</v>
      </c>
      <c r="T231" s="16">
        <v>0</v>
      </c>
      <c r="U231" s="12">
        <f t="shared" si="36"/>
        <v>0</v>
      </c>
      <c r="V231" s="16">
        <v>0</v>
      </c>
      <c r="W231" s="12">
        <f t="shared" si="37"/>
        <v>0</v>
      </c>
      <c r="X231" s="12" t="s">
        <v>14</v>
      </c>
      <c r="Y231" s="12" t="s">
        <v>43</v>
      </c>
      <c r="Z231" s="12"/>
      <c r="AA231" s="17" t="s">
        <v>45</v>
      </c>
      <c r="AB231" s="20" t="s">
        <v>149</v>
      </c>
      <c r="AC231" s="18">
        <v>0.15</v>
      </c>
      <c r="AD231" s="19">
        <f t="shared" si="54"/>
        <v>24.3</v>
      </c>
      <c r="AE231" s="19"/>
      <c r="AF231" s="19"/>
      <c r="AG231" s="19" t="s">
        <v>207</v>
      </c>
      <c r="AH231" s="19"/>
      <c r="AI231" s="19"/>
      <c r="AJ231" s="10"/>
      <c r="AK231">
        <v>6</v>
      </c>
    </row>
    <row r="232" spans="1:37" customFormat="1" ht="38.25" x14ac:dyDescent="0.25">
      <c r="A232" s="151" t="s">
        <v>37</v>
      </c>
      <c r="B232" s="10" t="s">
        <v>38</v>
      </c>
      <c r="C232" s="9">
        <v>7</v>
      </c>
      <c r="D232" s="14" t="s">
        <v>310</v>
      </c>
      <c r="E232" s="12" t="s">
        <v>90</v>
      </c>
      <c r="F232" s="13">
        <v>5</v>
      </c>
      <c r="G232" s="13">
        <v>8</v>
      </c>
      <c r="H232" s="14" t="s">
        <v>41</v>
      </c>
      <c r="I232" s="38">
        <f>Grunddata!G232*Normer!Kursus_extra_pr_stud+Normer!Kursus_grund</f>
        <v>162</v>
      </c>
      <c r="J232" s="12"/>
      <c r="K232" s="12" t="s">
        <v>312</v>
      </c>
      <c r="L232" s="16">
        <v>1</v>
      </c>
      <c r="M232" s="12">
        <f t="shared" si="32"/>
        <v>81</v>
      </c>
      <c r="N232" s="16">
        <v>0</v>
      </c>
      <c r="O232" s="12">
        <f t="shared" si="33"/>
        <v>0</v>
      </c>
      <c r="P232" s="16">
        <v>0</v>
      </c>
      <c r="Q232" s="12">
        <f t="shared" si="34"/>
        <v>0</v>
      </c>
      <c r="R232" s="16">
        <v>0</v>
      </c>
      <c r="S232" s="12">
        <f t="shared" si="35"/>
        <v>0</v>
      </c>
      <c r="T232" s="16">
        <v>0</v>
      </c>
      <c r="U232" s="12">
        <f t="shared" si="36"/>
        <v>0</v>
      </c>
      <c r="V232" s="16">
        <v>0</v>
      </c>
      <c r="W232" s="12">
        <f t="shared" si="37"/>
        <v>0</v>
      </c>
      <c r="X232" s="12" t="s">
        <v>14</v>
      </c>
      <c r="Y232" s="12" t="s">
        <v>43</v>
      </c>
      <c r="Z232" s="12" t="s">
        <v>314</v>
      </c>
      <c r="AA232" s="17" t="s">
        <v>45</v>
      </c>
      <c r="AB232" s="9" t="s">
        <v>95</v>
      </c>
      <c r="AC232" s="18">
        <v>0.5</v>
      </c>
      <c r="AD232" s="19">
        <f t="shared" si="54"/>
        <v>81</v>
      </c>
      <c r="AE232" s="19"/>
      <c r="AF232" s="19"/>
      <c r="AG232" s="19" t="s">
        <v>207</v>
      </c>
      <c r="AH232" s="19"/>
      <c r="AI232" s="19"/>
      <c r="AJ232" s="10"/>
      <c r="AK232">
        <v>6</v>
      </c>
    </row>
    <row r="233" spans="1:37" customFormat="1" ht="25.5" x14ac:dyDescent="0.25">
      <c r="A233" s="151" t="s">
        <v>37</v>
      </c>
      <c r="B233" s="10" t="s">
        <v>38</v>
      </c>
      <c r="C233" s="9">
        <v>7</v>
      </c>
      <c r="D233" s="14" t="s">
        <v>310</v>
      </c>
      <c r="E233" s="12" t="s">
        <v>90</v>
      </c>
      <c r="F233" s="13">
        <v>5</v>
      </c>
      <c r="G233" s="13">
        <v>9</v>
      </c>
      <c r="H233" s="14" t="s">
        <v>48</v>
      </c>
      <c r="I233" s="15">
        <f>G233*Kursus_eksaminator</f>
        <v>2.9996999999999998</v>
      </c>
      <c r="J233" s="12"/>
      <c r="K233" s="12" t="s">
        <v>311</v>
      </c>
      <c r="L233" s="16">
        <v>1</v>
      </c>
      <c r="M233" s="12">
        <f t="shared" si="32"/>
        <v>1.4998499999999999</v>
      </c>
      <c r="N233" s="16">
        <v>0</v>
      </c>
      <c r="O233" s="12">
        <f t="shared" si="33"/>
        <v>0</v>
      </c>
      <c r="P233" s="16">
        <v>0</v>
      </c>
      <c r="Q233" s="12">
        <f t="shared" si="34"/>
        <v>0</v>
      </c>
      <c r="R233" s="16">
        <v>0</v>
      </c>
      <c r="S233" s="12">
        <f t="shared" si="35"/>
        <v>0</v>
      </c>
      <c r="T233" s="16">
        <v>0</v>
      </c>
      <c r="U233" s="12">
        <f t="shared" si="36"/>
        <v>0</v>
      </c>
      <c r="V233" s="16">
        <v>0</v>
      </c>
      <c r="W233" s="12">
        <f t="shared" si="37"/>
        <v>0</v>
      </c>
      <c r="X233" s="12" t="s">
        <v>14</v>
      </c>
      <c r="Y233" s="12" t="s">
        <v>43</v>
      </c>
      <c r="Z233" s="12"/>
      <c r="AA233" s="17" t="s">
        <v>45</v>
      </c>
      <c r="AB233" s="9" t="s">
        <v>95</v>
      </c>
      <c r="AC233" s="18">
        <v>0.5</v>
      </c>
      <c r="AD233" s="19">
        <f t="shared" si="54"/>
        <v>1.4998499999999999</v>
      </c>
      <c r="AE233" s="19" t="s">
        <v>60</v>
      </c>
      <c r="AF233" s="19"/>
      <c r="AG233" s="19" t="s">
        <v>207</v>
      </c>
      <c r="AH233" s="19"/>
      <c r="AI233" s="19"/>
      <c r="AJ233" s="10"/>
      <c r="AK233">
        <v>6</v>
      </c>
    </row>
    <row r="234" spans="1:37" customFormat="1" ht="51" x14ac:dyDescent="0.25">
      <c r="A234" s="158" t="s">
        <v>37</v>
      </c>
      <c r="B234" s="12" t="s">
        <v>97</v>
      </c>
      <c r="C234" s="9">
        <v>7</v>
      </c>
      <c r="D234" s="14" t="s">
        <v>97</v>
      </c>
      <c r="E234" s="12" t="s">
        <v>90</v>
      </c>
      <c r="F234" s="13">
        <v>1</v>
      </c>
      <c r="G234" s="13">
        <v>8</v>
      </c>
      <c r="H234" s="14" t="s">
        <v>315</v>
      </c>
      <c r="I234" s="15">
        <v>40</v>
      </c>
      <c r="J234" s="12"/>
      <c r="K234" s="12"/>
      <c r="L234" s="16">
        <v>1</v>
      </c>
      <c r="M234" s="12">
        <f t="shared" si="32"/>
        <v>40</v>
      </c>
      <c r="N234" s="16">
        <v>0</v>
      </c>
      <c r="O234" s="12">
        <f t="shared" si="33"/>
        <v>0</v>
      </c>
      <c r="P234" s="16">
        <v>0</v>
      </c>
      <c r="Q234" s="12">
        <f t="shared" si="34"/>
        <v>0</v>
      </c>
      <c r="R234" s="16">
        <v>0</v>
      </c>
      <c r="S234" s="12">
        <f t="shared" si="35"/>
        <v>0</v>
      </c>
      <c r="T234" s="16">
        <v>0</v>
      </c>
      <c r="U234" s="12">
        <f t="shared" si="36"/>
        <v>0</v>
      </c>
      <c r="V234" s="16">
        <v>0</v>
      </c>
      <c r="W234" s="12">
        <f t="shared" si="37"/>
        <v>0</v>
      </c>
      <c r="X234" s="12" t="s">
        <v>14</v>
      </c>
      <c r="Y234" s="12" t="s">
        <v>43</v>
      </c>
      <c r="Z234" s="12"/>
      <c r="AA234" s="17" t="s">
        <v>45</v>
      </c>
      <c r="AB234" s="9" t="s">
        <v>313</v>
      </c>
      <c r="AC234" s="18">
        <v>1</v>
      </c>
      <c r="AD234" s="19">
        <f t="shared" si="54"/>
        <v>40</v>
      </c>
      <c r="AE234" s="19"/>
      <c r="AF234" s="19"/>
      <c r="AG234" s="19" t="s">
        <v>207</v>
      </c>
      <c r="AH234" s="19"/>
      <c r="AI234" s="19"/>
      <c r="AJ234" s="10"/>
      <c r="AK234">
        <v>13</v>
      </c>
    </row>
    <row r="235" spans="1:37" customFormat="1" ht="51" x14ac:dyDescent="0.25">
      <c r="A235" s="151" t="s">
        <v>37</v>
      </c>
      <c r="B235" s="10" t="s">
        <v>67</v>
      </c>
      <c r="C235" s="9">
        <v>7</v>
      </c>
      <c r="D235" s="14" t="s">
        <v>316</v>
      </c>
      <c r="E235" s="12" t="s">
        <v>90</v>
      </c>
      <c r="F235" s="13">
        <v>20</v>
      </c>
      <c r="G235" s="13">
        <v>8</v>
      </c>
      <c r="H235" s="14" t="s">
        <v>69</v>
      </c>
      <c r="I235" s="15">
        <v>160</v>
      </c>
      <c r="J235" s="12"/>
      <c r="K235" s="12"/>
      <c r="L235" s="16">
        <v>1</v>
      </c>
      <c r="M235" s="12">
        <f t="shared" si="32"/>
        <v>70.08</v>
      </c>
      <c r="N235" s="16">
        <v>0</v>
      </c>
      <c r="O235" s="12">
        <f t="shared" si="33"/>
        <v>0</v>
      </c>
      <c r="P235" s="16">
        <v>0</v>
      </c>
      <c r="Q235" s="12">
        <f t="shared" si="34"/>
        <v>0</v>
      </c>
      <c r="R235" s="16">
        <v>0</v>
      </c>
      <c r="S235" s="12">
        <f t="shared" si="35"/>
        <v>0</v>
      </c>
      <c r="T235" s="16">
        <v>0</v>
      </c>
      <c r="U235" s="12">
        <f t="shared" si="36"/>
        <v>0</v>
      </c>
      <c r="V235" s="16">
        <v>0</v>
      </c>
      <c r="W235" s="12">
        <f t="shared" si="37"/>
        <v>0</v>
      </c>
      <c r="X235" s="12" t="s">
        <v>14</v>
      </c>
      <c r="Y235" s="12" t="s">
        <v>43</v>
      </c>
      <c r="Z235" s="12"/>
      <c r="AA235" s="17" t="s">
        <v>45</v>
      </c>
      <c r="AB235" s="20" t="s">
        <v>313</v>
      </c>
      <c r="AC235" s="18">
        <v>0.438</v>
      </c>
      <c r="AD235" s="19">
        <f t="shared" si="54"/>
        <v>70.08</v>
      </c>
      <c r="AE235" s="19" t="s">
        <v>317</v>
      </c>
      <c r="AF235" s="19"/>
      <c r="AG235" s="19" t="s">
        <v>207</v>
      </c>
      <c r="AH235" s="19"/>
      <c r="AI235" s="19" t="s">
        <v>318</v>
      </c>
      <c r="AJ235" s="10"/>
      <c r="AK235">
        <v>11</v>
      </c>
    </row>
    <row r="236" spans="1:37" customFormat="1" ht="51" x14ac:dyDescent="0.25">
      <c r="A236" s="151" t="s">
        <v>37</v>
      </c>
      <c r="B236" s="10" t="s">
        <v>67</v>
      </c>
      <c r="C236" s="9">
        <v>7</v>
      </c>
      <c r="D236" s="14" t="s">
        <v>316</v>
      </c>
      <c r="E236" s="12" t="s">
        <v>90</v>
      </c>
      <c r="F236" s="13">
        <v>20</v>
      </c>
      <c r="G236" s="13">
        <v>8</v>
      </c>
      <c r="H236" s="14" t="s">
        <v>69</v>
      </c>
      <c r="I236" s="15">
        <v>160</v>
      </c>
      <c r="J236" s="12"/>
      <c r="K236" s="12"/>
      <c r="L236" s="16">
        <v>1</v>
      </c>
      <c r="M236" s="12">
        <f t="shared" si="32"/>
        <v>10.08</v>
      </c>
      <c r="N236" s="16">
        <v>0</v>
      </c>
      <c r="O236" s="12">
        <f t="shared" si="33"/>
        <v>0</v>
      </c>
      <c r="P236" s="16">
        <v>0</v>
      </c>
      <c r="Q236" s="12">
        <f t="shared" si="34"/>
        <v>0</v>
      </c>
      <c r="R236" s="16">
        <v>0</v>
      </c>
      <c r="S236" s="12">
        <f t="shared" si="35"/>
        <v>0</v>
      </c>
      <c r="T236" s="16">
        <v>0</v>
      </c>
      <c r="U236" s="12">
        <f t="shared" si="36"/>
        <v>0</v>
      </c>
      <c r="V236" s="16">
        <v>0</v>
      </c>
      <c r="W236" s="12">
        <f t="shared" si="37"/>
        <v>0</v>
      </c>
      <c r="X236" s="12" t="s">
        <v>14</v>
      </c>
      <c r="Y236" s="12" t="s">
        <v>43</v>
      </c>
      <c r="Z236" s="12"/>
      <c r="AA236" s="17" t="s">
        <v>45</v>
      </c>
      <c r="AB236" s="20" t="s">
        <v>219</v>
      </c>
      <c r="AC236" s="18">
        <v>6.3E-2</v>
      </c>
      <c r="AD236" s="19">
        <f t="shared" si="54"/>
        <v>10.08</v>
      </c>
      <c r="AE236" s="19" t="s">
        <v>563</v>
      </c>
      <c r="AF236" s="19"/>
      <c r="AG236" s="19" t="s">
        <v>207</v>
      </c>
      <c r="AH236" s="19"/>
      <c r="AI236" s="19" t="s">
        <v>318</v>
      </c>
      <c r="AJ236" s="10"/>
      <c r="AK236">
        <v>11</v>
      </c>
    </row>
    <row r="237" spans="1:37" customFormat="1" ht="51" x14ac:dyDescent="0.25">
      <c r="A237" s="151" t="s">
        <v>37</v>
      </c>
      <c r="B237" s="10" t="s">
        <v>67</v>
      </c>
      <c r="C237" s="9">
        <v>7</v>
      </c>
      <c r="D237" s="14" t="s">
        <v>316</v>
      </c>
      <c r="E237" s="12" t="s">
        <v>90</v>
      </c>
      <c r="F237" s="13">
        <v>20</v>
      </c>
      <c r="G237" s="13">
        <v>8</v>
      </c>
      <c r="H237" s="14" t="s">
        <v>69</v>
      </c>
      <c r="I237" s="15">
        <v>160</v>
      </c>
      <c r="J237" s="12"/>
      <c r="K237" s="12"/>
      <c r="L237" s="16">
        <v>1</v>
      </c>
      <c r="M237" s="12">
        <f t="shared" si="32"/>
        <v>10.08</v>
      </c>
      <c r="N237" s="16">
        <v>0</v>
      </c>
      <c r="O237" s="12">
        <f t="shared" si="33"/>
        <v>0</v>
      </c>
      <c r="P237" s="16">
        <v>0</v>
      </c>
      <c r="Q237" s="12">
        <f t="shared" si="34"/>
        <v>0</v>
      </c>
      <c r="R237" s="16">
        <v>0</v>
      </c>
      <c r="S237" s="12">
        <f t="shared" si="35"/>
        <v>0</v>
      </c>
      <c r="T237" s="16">
        <v>0</v>
      </c>
      <c r="U237" s="12">
        <f t="shared" si="36"/>
        <v>0</v>
      </c>
      <c r="V237" s="16">
        <v>0</v>
      </c>
      <c r="W237" s="12">
        <f t="shared" si="37"/>
        <v>0</v>
      </c>
      <c r="X237" s="12" t="s">
        <v>14</v>
      </c>
      <c r="Y237" s="12" t="s">
        <v>43</v>
      </c>
      <c r="Z237" s="12"/>
      <c r="AA237" s="17" t="s">
        <v>45</v>
      </c>
      <c r="AB237" s="20" t="s">
        <v>92</v>
      </c>
      <c r="AC237" s="18">
        <v>6.3E-2</v>
      </c>
      <c r="AD237" s="19">
        <f t="shared" si="54"/>
        <v>10.08</v>
      </c>
      <c r="AE237" s="19" t="s">
        <v>563</v>
      </c>
      <c r="AF237" s="19"/>
      <c r="AG237" s="19" t="s">
        <v>207</v>
      </c>
      <c r="AH237" s="19"/>
      <c r="AI237" s="19" t="s">
        <v>318</v>
      </c>
      <c r="AJ237" s="10"/>
      <c r="AK237">
        <v>11</v>
      </c>
    </row>
    <row r="238" spans="1:37" customFormat="1" ht="115.5" x14ac:dyDescent="0.25">
      <c r="A238" s="9" t="s">
        <v>37</v>
      </c>
      <c r="B238" s="39" t="s">
        <v>320</v>
      </c>
      <c r="C238" s="9"/>
      <c r="D238" s="14" t="s">
        <v>157</v>
      </c>
      <c r="E238" s="12" t="s">
        <v>321</v>
      </c>
      <c r="F238" s="13">
        <v>3</v>
      </c>
      <c r="G238" s="12"/>
      <c r="H238" s="14" t="s">
        <v>320</v>
      </c>
      <c r="I238" s="15">
        <v>150</v>
      </c>
      <c r="J238" s="12"/>
      <c r="K238" s="12"/>
      <c r="L238" s="16">
        <v>0</v>
      </c>
      <c r="M238" s="12">
        <f t="shared" si="32"/>
        <v>0</v>
      </c>
      <c r="N238" s="16"/>
      <c r="O238" s="12">
        <f t="shared" si="33"/>
        <v>0</v>
      </c>
      <c r="P238" s="16"/>
      <c r="Q238" s="12">
        <f t="shared" si="34"/>
        <v>0</v>
      </c>
      <c r="R238" s="16"/>
      <c r="S238" s="12">
        <f t="shared" si="35"/>
        <v>0</v>
      </c>
      <c r="T238" s="16">
        <v>1</v>
      </c>
      <c r="U238" s="12">
        <v>151</v>
      </c>
      <c r="V238" s="16"/>
      <c r="W238" s="12">
        <f t="shared" si="37"/>
        <v>0</v>
      </c>
      <c r="X238" s="12" t="s">
        <v>22</v>
      </c>
      <c r="Y238" s="12" t="s">
        <v>43</v>
      </c>
      <c r="Z238" s="12"/>
      <c r="AA238" s="17" t="s">
        <v>195</v>
      </c>
      <c r="AB238" s="20" t="s">
        <v>322</v>
      </c>
      <c r="AC238" s="18">
        <v>1</v>
      </c>
      <c r="AD238" s="19">
        <v>151</v>
      </c>
      <c r="AE238" s="40" t="s">
        <v>323</v>
      </c>
      <c r="AF238" s="19"/>
      <c r="AG238" s="34" t="s">
        <v>166</v>
      </c>
      <c r="AH238" s="34" t="s">
        <v>324</v>
      </c>
      <c r="AI238" s="19"/>
      <c r="AJ238" s="10"/>
    </row>
    <row r="239" spans="1:37" customFormat="1" ht="25.5" x14ac:dyDescent="0.25">
      <c r="A239" s="151" t="s">
        <v>37</v>
      </c>
      <c r="B239" s="10" t="s">
        <v>67</v>
      </c>
      <c r="C239" s="9">
        <v>9</v>
      </c>
      <c r="D239" s="14" t="s">
        <v>325</v>
      </c>
      <c r="E239" s="12" t="s">
        <v>90</v>
      </c>
      <c r="F239" s="13">
        <v>20</v>
      </c>
      <c r="G239" s="13">
        <v>5</v>
      </c>
      <c r="H239" s="14" t="s">
        <v>74</v>
      </c>
      <c r="I239" s="15">
        <v>10</v>
      </c>
      <c r="J239" s="12"/>
      <c r="K239" s="12"/>
      <c r="L239" s="16">
        <v>1</v>
      </c>
      <c r="M239" s="12">
        <f t="shared" si="32"/>
        <v>10</v>
      </c>
      <c r="N239" s="16">
        <v>0</v>
      </c>
      <c r="O239" s="12">
        <f t="shared" si="33"/>
        <v>0</v>
      </c>
      <c r="P239" s="16">
        <v>0</v>
      </c>
      <c r="Q239" s="12">
        <f t="shared" si="34"/>
        <v>0</v>
      </c>
      <c r="R239" s="16">
        <v>0</v>
      </c>
      <c r="S239" s="12">
        <f t="shared" si="35"/>
        <v>0</v>
      </c>
      <c r="T239" s="16">
        <v>0</v>
      </c>
      <c r="U239" s="12">
        <f t="shared" si="36"/>
        <v>0</v>
      </c>
      <c r="V239" s="16">
        <v>0</v>
      </c>
      <c r="W239" s="12">
        <f t="shared" si="37"/>
        <v>0</v>
      </c>
      <c r="X239" s="12" t="s">
        <v>14</v>
      </c>
      <c r="Y239" s="12" t="s">
        <v>43</v>
      </c>
      <c r="Z239" s="12"/>
      <c r="AA239" s="17" t="s">
        <v>131</v>
      </c>
      <c r="AB239" s="20" t="s">
        <v>326</v>
      </c>
      <c r="AC239" s="18">
        <v>1</v>
      </c>
      <c r="AD239" s="19">
        <f t="shared" si="54"/>
        <v>10</v>
      </c>
      <c r="AE239" s="19"/>
      <c r="AF239" s="19"/>
      <c r="AG239" s="19" t="s">
        <v>207</v>
      </c>
      <c r="AH239" s="19"/>
      <c r="AI239" s="19"/>
      <c r="AJ239" s="10"/>
      <c r="AK239">
        <v>12</v>
      </c>
    </row>
    <row r="240" spans="1:37" customFormat="1" ht="25.5" x14ac:dyDescent="0.25">
      <c r="A240" s="151" t="s">
        <v>37</v>
      </c>
      <c r="B240" s="10" t="s">
        <v>67</v>
      </c>
      <c r="C240" s="9">
        <v>9</v>
      </c>
      <c r="D240" s="14" t="s">
        <v>325</v>
      </c>
      <c r="E240" s="12" t="s">
        <v>90</v>
      </c>
      <c r="F240" s="13">
        <v>20</v>
      </c>
      <c r="G240" s="13">
        <v>5</v>
      </c>
      <c r="H240" s="14" t="s">
        <v>69</v>
      </c>
      <c r="I240" s="15">
        <v>100</v>
      </c>
      <c r="J240" s="12"/>
      <c r="K240" s="12"/>
      <c r="L240" s="16">
        <v>1</v>
      </c>
      <c r="M240" s="12">
        <f t="shared" si="32"/>
        <v>100</v>
      </c>
      <c r="N240" s="16">
        <v>0</v>
      </c>
      <c r="O240" s="12">
        <f t="shared" si="33"/>
        <v>0</v>
      </c>
      <c r="P240" s="16">
        <v>0</v>
      </c>
      <c r="Q240" s="12">
        <f t="shared" si="34"/>
        <v>0</v>
      </c>
      <c r="R240" s="16">
        <v>0</v>
      </c>
      <c r="S240" s="12">
        <f t="shared" si="35"/>
        <v>0</v>
      </c>
      <c r="T240" s="16">
        <v>0</v>
      </c>
      <c r="U240" s="12">
        <f t="shared" si="36"/>
        <v>0</v>
      </c>
      <c r="V240" s="16">
        <v>0</v>
      </c>
      <c r="W240" s="12">
        <f t="shared" si="37"/>
        <v>0</v>
      </c>
      <c r="X240" s="12" t="s">
        <v>14</v>
      </c>
      <c r="Y240" s="12" t="s">
        <v>43</v>
      </c>
      <c r="Z240" s="12"/>
      <c r="AA240" s="17" t="s">
        <v>131</v>
      </c>
      <c r="AB240" s="20" t="s">
        <v>238</v>
      </c>
      <c r="AC240" s="18">
        <v>1</v>
      </c>
      <c r="AD240" s="19">
        <f t="shared" si="54"/>
        <v>100</v>
      </c>
      <c r="AE240" s="19"/>
      <c r="AF240" s="19"/>
      <c r="AG240" s="19" t="s">
        <v>207</v>
      </c>
      <c r="AH240" s="19"/>
      <c r="AI240" s="19"/>
      <c r="AJ240" s="10"/>
      <c r="AK240">
        <v>11</v>
      </c>
    </row>
    <row r="241" spans="1:37" customFormat="1" ht="51" x14ac:dyDescent="0.25">
      <c r="A241" s="156" t="s">
        <v>37</v>
      </c>
      <c r="B241" s="12" t="s">
        <v>38</v>
      </c>
      <c r="C241" s="24">
        <v>9</v>
      </c>
      <c r="D241" s="14" t="s">
        <v>327</v>
      </c>
      <c r="E241" s="12" t="s">
        <v>90</v>
      </c>
      <c r="F241" s="13">
        <v>5</v>
      </c>
      <c r="G241" s="13">
        <v>5</v>
      </c>
      <c r="H241" s="14" t="s">
        <v>48</v>
      </c>
      <c r="I241" s="15">
        <f>G241*Kursus_eksaminator</f>
        <v>1.6664999999999999</v>
      </c>
      <c r="J241" s="12"/>
      <c r="K241" s="12" t="s">
        <v>328</v>
      </c>
      <c r="L241" s="16">
        <v>1</v>
      </c>
      <c r="M241" s="12">
        <f t="shared" si="32"/>
        <v>0.83324999999999994</v>
      </c>
      <c r="N241" s="16">
        <v>0</v>
      </c>
      <c r="O241" s="12">
        <f t="shared" si="33"/>
        <v>0</v>
      </c>
      <c r="P241" s="16">
        <v>0</v>
      </c>
      <c r="Q241" s="12">
        <f t="shared" si="34"/>
        <v>0</v>
      </c>
      <c r="R241" s="16">
        <v>0</v>
      </c>
      <c r="S241" s="12">
        <f t="shared" si="35"/>
        <v>0</v>
      </c>
      <c r="T241" s="16">
        <v>0</v>
      </c>
      <c r="U241" s="12">
        <f t="shared" si="36"/>
        <v>0</v>
      </c>
      <c r="V241" s="16">
        <v>0</v>
      </c>
      <c r="W241" s="12">
        <f t="shared" si="37"/>
        <v>0</v>
      </c>
      <c r="X241" s="12" t="s">
        <v>14</v>
      </c>
      <c r="Y241" s="12" t="s">
        <v>43</v>
      </c>
      <c r="Z241" s="12"/>
      <c r="AA241" s="20" t="s">
        <v>131</v>
      </c>
      <c r="AB241" s="20" t="s">
        <v>238</v>
      </c>
      <c r="AC241" s="18">
        <v>0.5</v>
      </c>
      <c r="AD241" s="19">
        <f t="shared" si="54"/>
        <v>0.83324999999999994</v>
      </c>
      <c r="AE241" s="41"/>
      <c r="AF241" s="41"/>
      <c r="AG241" s="41" t="s">
        <v>207</v>
      </c>
      <c r="AH241" s="41" t="s">
        <v>657</v>
      </c>
      <c r="AI241" s="41"/>
      <c r="AJ241" s="25"/>
      <c r="AK241">
        <v>9</v>
      </c>
    </row>
    <row r="242" spans="1:37" customFormat="1" ht="51" x14ac:dyDescent="0.25">
      <c r="A242" s="156" t="s">
        <v>37</v>
      </c>
      <c r="B242" s="12" t="s">
        <v>38</v>
      </c>
      <c r="C242" s="24">
        <v>9</v>
      </c>
      <c r="D242" s="14" t="s">
        <v>327</v>
      </c>
      <c r="E242" s="12" t="s">
        <v>90</v>
      </c>
      <c r="F242" s="13">
        <v>5</v>
      </c>
      <c r="G242" s="13">
        <v>5</v>
      </c>
      <c r="H242" s="14" t="s">
        <v>41</v>
      </c>
      <c r="I242" s="38">
        <f>Grunddata!G242*Normer!Kursus_extra_pr_stud+Normer!Kursus_grund</f>
        <v>157.5</v>
      </c>
      <c r="J242" s="12"/>
      <c r="K242" s="12" t="s">
        <v>328</v>
      </c>
      <c r="L242" s="16">
        <v>1</v>
      </c>
      <c r="M242" s="12">
        <f t="shared" si="32"/>
        <v>78.75</v>
      </c>
      <c r="N242" s="16">
        <v>0</v>
      </c>
      <c r="O242" s="12">
        <f t="shared" si="33"/>
        <v>0</v>
      </c>
      <c r="P242" s="16">
        <v>0</v>
      </c>
      <c r="Q242" s="12">
        <f t="shared" si="34"/>
        <v>0</v>
      </c>
      <c r="R242" s="16">
        <v>0</v>
      </c>
      <c r="S242" s="12">
        <f t="shared" si="35"/>
        <v>0</v>
      </c>
      <c r="T242" s="16">
        <v>0</v>
      </c>
      <c r="U242" s="12">
        <f t="shared" si="36"/>
        <v>0</v>
      </c>
      <c r="V242" s="16">
        <v>0</v>
      </c>
      <c r="W242" s="12">
        <f t="shared" si="37"/>
        <v>0</v>
      </c>
      <c r="X242" s="12" t="s">
        <v>14</v>
      </c>
      <c r="Y242" s="12" t="s">
        <v>43</v>
      </c>
      <c r="Z242" s="12"/>
      <c r="AA242" s="20" t="s">
        <v>131</v>
      </c>
      <c r="AB242" s="20" t="s">
        <v>140</v>
      </c>
      <c r="AC242" s="18">
        <v>0.5</v>
      </c>
      <c r="AD242" s="19">
        <f t="shared" si="54"/>
        <v>78.75</v>
      </c>
      <c r="AE242" s="41"/>
      <c r="AF242" s="41"/>
      <c r="AG242" s="41" t="s">
        <v>207</v>
      </c>
      <c r="AH242" s="41" t="s">
        <v>657</v>
      </c>
      <c r="AI242" s="41"/>
      <c r="AJ242" s="25"/>
      <c r="AK242">
        <v>9</v>
      </c>
    </row>
    <row r="243" spans="1:37" customFormat="1" ht="255" x14ac:dyDescent="0.25">
      <c r="A243" s="9" t="s">
        <v>37</v>
      </c>
      <c r="B243" s="10" t="s">
        <v>38</v>
      </c>
      <c r="C243" s="9">
        <v>5</v>
      </c>
      <c r="D243" s="14" t="s">
        <v>356</v>
      </c>
      <c r="E243" s="12" t="s">
        <v>40</v>
      </c>
      <c r="F243" s="13">
        <v>5</v>
      </c>
      <c r="G243" s="13">
        <v>32</v>
      </c>
      <c r="H243" s="14" t="s">
        <v>190</v>
      </c>
      <c r="I243" s="15">
        <v>99</v>
      </c>
      <c r="J243" s="12"/>
      <c r="K243" s="12" t="s">
        <v>357</v>
      </c>
      <c r="L243" s="16">
        <v>0</v>
      </c>
      <c r="M243" s="12">
        <f t="shared" si="32"/>
        <v>0</v>
      </c>
      <c r="N243" s="16">
        <v>1</v>
      </c>
      <c r="O243" s="12">
        <f t="shared" si="33"/>
        <v>33</v>
      </c>
      <c r="P243" s="16">
        <v>0</v>
      </c>
      <c r="Q243" s="12">
        <f t="shared" si="34"/>
        <v>0</v>
      </c>
      <c r="R243" s="16">
        <v>0</v>
      </c>
      <c r="S243" s="12">
        <f t="shared" si="35"/>
        <v>0</v>
      </c>
      <c r="T243" s="16">
        <v>0</v>
      </c>
      <c r="U243" s="12">
        <f t="shared" si="36"/>
        <v>0</v>
      </c>
      <c r="V243" s="16">
        <v>0</v>
      </c>
      <c r="W243" s="12">
        <f t="shared" si="37"/>
        <v>0</v>
      </c>
      <c r="X243" s="12" t="s">
        <v>16</v>
      </c>
      <c r="Y243" s="12" t="s">
        <v>43</v>
      </c>
      <c r="Z243" s="12" t="s">
        <v>358</v>
      </c>
      <c r="AA243" s="22" t="s">
        <v>151</v>
      </c>
      <c r="AB243" s="21" t="s">
        <v>154</v>
      </c>
      <c r="AC243" s="29">
        <f>1/3</f>
        <v>0.33333333333333331</v>
      </c>
      <c r="AD243" s="19">
        <f t="shared" si="54"/>
        <v>33</v>
      </c>
      <c r="AE243" s="19"/>
      <c r="AF243" s="19"/>
      <c r="AG243" s="19" t="s">
        <v>166</v>
      </c>
      <c r="AH243" s="19"/>
      <c r="AI243" s="19"/>
      <c r="AJ243" s="10"/>
    </row>
    <row r="244" spans="1:37" customFormat="1" ht="51" x14ac:dyDescent="0.25">
      <c r="A244" s="156" t="s">
        <v>37</v>
      </c>
      <c r="B244" s="12" t="s">
        <v>38</v>
      </c>
      <c r="C244" s="24">
        <v>9</v>
      </c>
      <c r="D244" s="14" t="s">
        <v>327</v>
      </c>
      <c r="E244" s="12" t="s">
        <v>90</v>
      </c>
      <c r="F244" s="13">
        <v>5</v>
      </c>
      <c r="G244" s="13">
        <v>5</v>
      </c>
      <c r="H244" s="14" t="s">
        <v>48</v>
      </c>
      <c r="I244" s="15">
        <f>G244*Kursus_eksaminator</f>
        <v>1.6664999999999999</v>
      </c>
      <c r="J244" s="12"/>
      <c r="K244" s="12" t="s">
        <v>328</v>
      </c>
      <c r="L244" s="16">
        <v>1</v>
      </c>
      <c r="M244" s="12">
        <f t="shared" si="32"/>
        <v>0.83324999999999994</v>
      </c>
      <c r="N244" s="16">
        <v>0</v>
      </c>
      <c r="O244" s="12">
        <f t="shared" si="33"/>
        <v>0</v>
      </c>
      <c r="P244" s="16">
        <v>0</v>
      </c>
      <c r="Q244" s="12">
        <f t="shared" si="34"/>
        <v>0</v>
      </c>
      <c r="R244" s="16">
        <v>0</v>
      </c>
      <c r="S244" s="12">
        <f t="shared" si="35"/>
        <v>0</v>
      </c>
      <c r="T244" s="16">
        <v>0</v>
      </c>
      <c r="U244" s="12">
        <f t="shared" si="36"/>
        <v>0</v>
      </c>
      <c r="V244" s="16">
        <v>0</v>
      </c>
      <c r="W244" s="12">
        <f t="shared" si="37"/>
        <v>0</v>
      </c>
      <c r="X244" s="12" t="s">
        <v>14</v>
      </c>
      <c r="Y244" s="12" t="s">
        <v>43</v>
      </c>
      <c r="Z244" s="12"/>
      <c r="AA244" s="20" t="s">
        <v>131</v>
      </c>
      <c r="AB244" s="20" t="s">
        <v>140</v>
      </c>
      <c r="AC244" s="18">
        <v>0.5</v>
      </c>
      <c r="AD244" s="19">
        <f t="shared" si="54"/>
        <v>0.83324999999999994</v>
      </c>
      <c r="AE244" s="41"/>
      <c r="AF244" s="41"/>
      <c r="AG244" s="41" t="s">
        <v>207</v>
      </c>
      <c r="AH244" s="41" t="s">
        <v>657</v>
      </c>
      <c r="AI244" s="41"/>
      <c r="AJ244" s="25"/>
      <c r="AK244">
        <v>9</v>
      </c>
    </row>
    <row r="245" spans="1:37" customFormat="1" ht="51" x14ac:dyDescent="0.25">
      <c r="A245" s="156" t="s">
        <v>37</v>
      </c>
      <c r="B245" s="12" t="s">
        <v>38</v>
      </c>
      <c r="C245" s="24">
        <v>9</v>
      </c>
      <c r="D245" s="14" t="s">
        <v>327</v>
      </c>
      <c r="E245" s="12" t="s">
        <v>90</v>
      </c>
      <c r="F245" s="13">
        <v>5</v>
      </c>
      <c r="G245" s="13">
        <v>5</v>
      </c>
      <c r="H245" s="14" t="s">
        <v>41</v>
      </c>
      <c r="I245" s="38">
        <f>Grunddata!G245*Normer!Kursus_extra_pr_stud+Normer!Kursus_grund</f>
        <v>157.5</v>
      </c>
      <c r="J245" s="12"/>
      <c r="K245" s="12" t="s">
        <v>328</v>
      </c>
      <c r="L245" s="16">
        <v>1</v>
      </c>
      <c r="M245" s="12">
        <f t="shared" si="32"/>
        <v>78.75</v>
      </c>
      <c r="N245" s="16">
        <v>0</v>
      </c>
      <c r="O245" s="12">
        <f t="shared" si="33"/>
        <v>0</v>
      </c>
      <c r="P245" s="16">
        <v>0</v>
      </c>
      <c r="Q245" s="12">
        <f t="shared" si="34"/>
        <v>0</v>
      </c>
      <c r="R245" s="16">
        <v>0</v>
      </c>
      <c r="S245" s="12">
        <f t="shared" si="35"/>
        <v>0</v>
      </c>
      <c r="T245" s="16">
        <v>0</v>
      </c>
      <c r="U245" s="12">
        <f t="shared" si="36"/>
        <v>0</v>
      </c>
      <c r="V245" s="16">
        <v>0</v>
      </c>
      <c r="W245" s="12">
        <f t="shared" si="37"/>
        <v>0</v>
      </c>
      <c r="X245" s="12" t="s">
        <v>14</v>
      </c>
      <c r="Y245" s="12" t="s">
        <v>43</v>
      </c>
      <c r="Z245" s="12"/>
      <c r="AA245" s="20" t="s">
        <v>131</v>
      </c>
      <c r="AB245" s="20" t="s">
        <v>238</v>
      </c>
      <c r="AC245" s="18">
        <v>0.5</v>
      </c>
      <c r="AD245" s="19">
        <f t="shared" si="54"/>
        <v>78.75</v>
      </c>
      <c r="AE245" s="41"/>
      <c r="AF245" s="41"/>
      <c r="AG245" s="41" t="s">
        <v>207</v>
      </c>
      <c r="AH245" s="41" t="s">
        <v>657</v>
      </c>
      <c r="AI245" s="41"/>
      <c r="AJ245" s="25"/>
      <c r="AK245">
        <v>9</v>
      </c>
    </row>
    <row r="246" spans="1:37" customFormat="1" ht="51" x14ac:dyDescent="0.25">
      <c r="A246" s="156" t="s">
        <v>37</v>
      </c>
      <c r="B246" s="12" t="s">
        <v>38</v>
      </c>
      <c r="C246" s="24">
        <v>9</v>
      </c>
      <c r="D246" s="14" t="s">
        <v>327</v>
      </c>
      <c r="E246" s="12" t="s">
        <v>90</v>
      </c>
      <c r="F246" s="13">
        <v>5</v>
      </c>
      <c r="G246" s="13">
        <v>5</v>
      </c>
      <c r="H246" s="14" t="s">
        <v>74</v>
      </c>
      <c r="I246" s="15">
        <f>G246*Intern_censor_kursus</f>
        <v>1.6664999999999999</v>
      </c>
      <c r="J246" s="12"/>
      <c r="K246" s="12" t="s">
        <v>328</v>
      </c>
      <c r="L246" s="16">
        <v>1</v>
      </c>
      <c r="M246" s="12">
        <f t="shared" si="32"/>
        <v>1.6664999999999999</v>
      </c>
      <c r="N246" s="16">
        <v>0</v>
      </c>
      <c r="O246" s="12">
        <f t="shared" si="33"/>
        <v>0</v>
      </c>
      <c r="P246" s="16">
        <v>0</v>
      </c>
      <c r="Q246" s="12">
        <f t="shared" si="34"/>
        <v>0</v>
      </c>
      <c r="R246" s="16">
        <v>0</v>
      </c>
      <c r="S246" s="12">
        <f t="shared" si="35"/>
        <v>0</v>
      </c>
      <c r="T246" s="16">
        <v>0</v>
      </c>
      <c r="U246" s="12">
        <f t="shared" si="36"/>
        <v>0</v>
      </c>
      <c r="V246" s="16">
        <v>0</v>
      </c>
      <c r="W246" s="12">
        <f t="shared" si="37"/>
        <v>0</v>
      </c>
      <c r="X246" s="12" t="s">
        <v>14</v>
      </c>
      <c r="Y246" s="12" t="s">
        <v>43</v>
      </c>
      <c r="Z246" s="12"/>
      <c r="AA246" s="20" t="s">
        <v>131</v>
      </c>
      <c r="AB246" s="20" t="s">
        <v>138</v>
      </c>
      <c r="AC246" s="18">
        <v>1</v>
      </c>
      <c r="AD246" s="19">
        <f t="shared" si="54"/>
        <v>1.6664999999999999</v>
      </c>
      <c r="AE246" s="41"/>
      <c r="AF246" s="41"/>
      <c r="AG246" s="41" t="s">
        <v>207</v>
      </c>
      <c r="AH246" s="41" t="s">
        <v>657</v>
      </c>
      <c r="AI246" s="41"/>
      <c r="AJ246" s="25"/>
      <c r="AK246">
        <v>9</v>
      </c>
    </row>
    <row r="247" spans="1:37" customFormat="1" ht="51" x14ac:dyDescent="0.25">
      <c r="A247" s="158" t="s">
        <v>37</v>
      </c>
      <c r="B247" s="12" t="s">
        <v>97</v>
      </c>
      <c r="C247" s="9">
        <v>9</v>
      </c>
      <c r="D247" s="14" t="s">
        <v>97</v>
      </c>
      <c r="E247" s="12" t="s">
        <v>90</v>
      </c>
      <c r="F247" s="13">
        <v>3</v>
      </c>
      <c r="G247" s="13">
        <v>3</v>
      </c>
      <c r="H247" s="14" t="s">
        <v>315</v>
      </c>
      <c r="I247" s="15">
        <v>40</v>
      </c>
      <c r="J247" s="12"/>
      <c r="K247" s="12"/>
      <c r="L247" s="16">
        <v>1</v>
      </c>
      <c r="M247" s="12">
        <f t="shared" si="32"/>
        <v>40</v>
      </c>
      <c r="N247" s="16">
        <v>0</v>
      </c>
      <c r="O247" s="12">
        <f t="shared" si="33"/>
        <v>0</v>
      </c>
      <c r="P247" s="16">
        <v>0</v>
      </c>
      <c r="Q247" s="12">
        <f t="shared" si="34"/>
        <v>0</v>
      </c>
      <c r="R247" s="16">
        <v>0</v>
      </c>
      <c r="S247" s="12">
        <f t="shared" si="35"/>
        <v>0</v>
      </c>
      <c r="T247" s="16">
        <v>0</v>
      </c>
      <c r="U247" s="12">
        <f t="shared" si="36"/>
        <v>0</v>
      </c>
      <c r="V247" s="16">
        <v>0</v>
      </c>
      <c r="W247" s="12">
        <f t="shared" si="37"/>
        <v>0</v>
      </c>
      <c r="X247" s="12" t="s">
        <v>14</v>
      </c>
      <c r="Y247" s="12" t="s">
        <v>43</v>
      </c>
      <c r="Z247" s="12"/>
      <c r="AA247" s="17" t="s">
        <v>52</v>
      </c>
      <c r="AB247" s="9" t="s">
        <v>283</v>
      </c>
      <c r="AC247" s="18">
        <v>1</v>
      </c>
      <c r="AD247" s="19">
        <f t="shared" si="54"/>
        <v>40</v>
      </c>
      <c r="AE247" s="19"/>
      <c r="AF247" s="19"/>
      <c r="AG247" s="19" t="s">
        <v>207</v>
      </c>
      <c r="AH247" s="19" t="s">
        <v>657</v>
      </c>
      <c r="AI247" s="19"/>
      <c r="AJ247" s="10"/>
      <c r="AK247">
        <v>14</v>
      </c>
    </row>
    <row r="248" spans="1:37" customFormat="1" ht="38.25" x14ac:dyDescent="0.25">
      <c r="A248" s="151" t="s">
        <v>37</v>
      </c>
      <c r="B248" s="10" t="s">
        <v>67</v>
      </c>
      <c r="C248" s="9">
        <v>9</v>
      </c>
      <c r="D248" s="14" t="s">
        <v>329</v>
      </c>
      <c r="E248" s="12" t="s">
        <v>90</v>
      </c>
      <c r="F248" s="13">
        <v>20</v>
      </c>
      <c r="G248" s="13">
        <v>3</v>
      </c>
      <c r="H248" s="14" t="s">
        <v>69</v>
      </c>
      <c r="I248" s="15">
        <v>60</v>
      </c>
      <c r="J248" s="12"/>
      <c r="K248" s="12"/>
      <c r="L248" s="16">
        <v>1</v>
      </c>
      <c r="M248" s="12">
        <f t="shared" si="32"/>
        <v>10.020000000000001</v>
      </c>
      <c r="N248" s="16">
        <v>0</v>
      </c>
      <c r="O248" s="12">
        <f t="shared" si="33"/>
        <v>0</v>
      </c>
      <c r="P248" s="16">
        <v>0</v>
      </c>
      <c r="Q248" s="12">
        <f t="shared" si="34"/>
        <v>0</v>
      </c>
      <c r="R248" s="16">
        <v>0</v>
      </c>
      <c r="S248" s="12">
        <f t="shared" si="35"/>
        <v>0</v>
      </c>
      <c r="T248" s="16">
        <v>0</v>
      </c>
      <c r="U248" s="12">
        <f t="shared" si="36"/>
        <v>0</v>
      </c>
      <c r="V248" s="16">
        <v>0</v>
      </c>
      <c r="W248" s="12">
        <f t="shared" si="37"/>
        <v>0</v>
      </c>
      <c r="X248" s="12" t="s">
        <v>14</v>
      </c>
      <c r="Y248" s="12" t="s">
        <v>43</v>
      </c>
      <c r="Z248" s="12"/>
      <c r="AA248" s="17" t="s">
        <v>52</v>
      </c>
      <c r="AB248" s="20" t="s">
        <v>283</v>
      </c>
      <c r="AC248" s="18">
        <v>0.16700000000000001</v>
      </c>
      <c r="AD248" s="19">
        <f>AC248*I248</f>
        <v>10.020000000000001</v>
      </c>
      <c r="AE248" s="19" t="s">
        <v>330</v>
      </c>
      <c r="AF248" s="19"/>
      <c r="AG248" s="19" t="s">
        <v>207</v>
      </c>
      <c r="AH248" s="19"/>
      <c r="AI248" s="19"/>
      <c r="AJ248" s="10"/>
      <c r="AK248">
        <v>11</v>
      </c>
    </row>
    <row r="249" spans="1:37" customFormat="1" ht="38.25" x14ac:dyDescent="0.25">
      <c r="A249" s="151" t="s">
        <v>37</v>
      </c>
      <c r="B249" s="10" t="s">
        <v>67</v>
      </c>
      <c r="C249" s="9">
        <v>9</v>
      </c>
      <c r="D249" s="14" t="s">
        <v>329</v>
      </c>
      <c r="E249" s="12" t="s">
        <v>90</v>
      </c>
      <c r="F249" s="13">
        <v>20</v>
      </c>
      <c r="G249" s="13">
        <v>3</v>
      </c>
      <c r="H249" s="14" t="s">
        <v>69</v>
      </c>
      <c r="I249" s="15">
        <v>60</v>
      </c>
      <c r="J249" s="12"/>
      <c r="K249" s="12"/>
      <c r="L249" s="16">
        <v>1</v>
      </c>
      <c r="M249" s="12">
        <f t="shared" si="32"/>
        <v>10.020000000000001</v>
      </c>
      <c r="N249" s="16">
        <v>0</v>
      </c>
      <c r="O249" s="12">
        <f t="shared" si="33"/>
        <v>0</v>
      </c>
      <c r="P249" s="16">
        <v>0</v>
      </c>
      <c r="Q249" s="12">
        <f t="shared" si="34"/>
        <v>0</v>
      </c>
      <c r="R249" s="16">
        <v>0</v>
      </c>
      <c r="S249" s="12">
        <f t="shared" si="35"/>
        <v>0</v>
      </c>
      <c r="T249" s="16">
        <v>0</v>
      </c>
      <c r="U249" s="12">
        <f t="shared" si="36"/>
        <v>0</v>
      </c>
      <c r="V249" s="16">
        <v>0</v>
      </c>
      <c r="W249" s="12">
        <f t="shared" si="37"/>
        <v>0</v>
      </c>
      <c r="X249" s="12" t="s">
        <v>14</v>
      </c>
      <c r="Y249" s="12" t="s">
        <v>43</v>
      </c>
      <c r="Z249" s="12"/>
      <c r="AA249" s="17" t="s">
        <v>52</v>
      </c>
      <c r="AB249" s="20" t="s">
        <v>331</v>
      </c>
      <c r="AC249" s="18">
        <v>0.16700000000000001</v>
      </c>
      <c r="AD249" s="19">
        <f>AC249*I249</f>
        <v>10.020000000000001</v>
      </c>
      <c r="AE249" s="19" t="s">
        <v>330</v>
      </c>
      <c r="AF249" s="19"/>
      <c r="AG249" s="19" t="s">
        <v>207</v>
      </c>
      <c r="AH249" s="19"/>
      <c r="AI249" s="19"/>
      <c r="AJ249" s="10"/>
      <c r="AK249">
        <v>11</v>
      </c>
    </row>
    <row r="250" spans="1:37" customFormat="1" ht="38.25" x14ac:dyDescent="0.25">
      <c r="A250" s="151" t="s">
        <v>37</v>
      </c>
      <c r="B250" s="10" t="s">
        <v>67</v>
      </c>
      <c r="C250" s="9">
        <v>9</v>
      </c>
      <c r="D250" s="14" t="s">
        <v>329</v>
      </c>
      <c r="E250" s="12" t="s">
        <v>40</v>
      </c>
      <c r="F250" s="13">
        <v>20</v>
      </c>
      <c r="G250" s="13">
        <v>3</v>
      </c>
      <c r="H250" s="14" t="s">
        <v>69</v>
      </c>
      <c r="I250" s="15">
        <v>60</v>
      </c>
      <c r="J250" s="12"/>
      <c r="K250" s="12"/>
      <c r="L250" s="16">
        <v>1</v>
      </c>
      <c r="M250" s="12">
        <f t="shared" si="32"/>
        <v>10.020000000000001</v>
      </c>
      <c r="N250" s="16"/>
      <c r="O250" s="12">
        <f t="shared" si="33"/>
        <v>0</v>
      </c>
      <c r="P250" s="16"/>
      <c r="Q250" s="12">
        <f t="shared" si="34"/>
        <v>0</v>
      </c>
      <c r="R250" s="16"/>
      <c r="S250" s="12">
        <f t="shared" si="35"/>
        <v>0</v>
      </c>
      <c r="T250" s="16"/>
      <c r="U250" s="12">
        <f t="shared" si="36"/>
        <v>0</v>
      </c>
      <c r="V250" s="16"/>
      <c r="W250" s="12">
        <f t="shared" si="37"/>
        <v>0</v>
      </c>
      <c r="X250" s="12" t="s">
        <v>14</v>
      </c>
      <c r="Y250" s="12" t="s">
        <v>43</v>
      </c>
      <c r="Z250" s="12"/>
      <c r="AA250" s="17" t="s">
        <v>45</v>
      </c>
      <c r="AB250" s="20" t="s">
        <v>332</v>
      </c>
      <c r="AC250" s="18">
        <v>0.16700000000000001</v>
      </c>
      <c r="AD250" s="19">
        <f>AC250*I250</f>
        <v>10.020000000000001</v>
      </c>
      <c r="AE250" s="19" t="s">
        <v>333</v>
      </c>
      <c r="AF250" s="19"/>
      <c r="AG250" s="19" t="s">
        <v>207</v>
      </c>
      <c r="AH250" s="19"/>
      <c r="AI250" s="19"/>
      <c r="AJ250" s="10"/>
      <c r="AK250">
        <v>11</v>
      </c>
    </row>
    <row r="251" spans="1:37" customFormat="1" ht="38.25" x14ac:dyDescent="0.25">
      <c r="A251" s="151" t="s">
        <v>37</v>
      </c>
      <c r="B251" s="10" t="s">
        <v>67</v>
      </c>
      <c r="C251" s="9">
        <v>9</v>
      </c>
      <c r="D251" s="14" t="s">
        <v>329</v>
      </c>
      <c r="E251" s="12" t="s">
        <v>40</v>
      </c>
      <c r="F251" s="13">
        <v>20</v>
      </c>
      <c r="G251" s="13">
        <v>3</v>
      </c>
      <c r="H251" s="14" t="s">
        <v>69</v>
      </c>
      <c r="I251" s="15">
        <v>60</v>
      </c>
      <c r="J251" s="12"/>
      <c r="K251" s="12"/>
      <c r="L251" s="16">
        <v>1</v>
      </c>
      <c r="M251" s="12">
        <f t="shared" si="32"/>
        <v>10.020000000000001</v>
      </c>
      <c r="N251" s="16"/>
      <c r="O251" s="12">
        <f t="shared" si="33"/>
        <v>0</v>
      </c>
      <c r="P251" s="16"/>
      <c r="Q251" s="12">
        <f t="shared" si="34"/>
        <v>0</v>
      </c>
      <c r="R251" s="16"/>
      <c r="S251" s="12">
        <f t="shared" si="35"/>
        <v>0</v>
      </c>
      <c r="T251" s="16"/>
      <c r="U251" s="12">
        <f t="shared" si="36"/>
        <v>0</v>
      </c>
      <c r="V251" s="16"/>
      <c r="W251" s="12">
        <f t="shared" si="37"/>
        <v>0</v>
      </c>
      <c r="X251" s="12" t="s">
        <v>14</v>
      </c>
      <c r="Y251" s="12" t="s">
        <v>43</v>
      </c>
      <c r="Z251" s="12"/>
      <c r="AA251" s="17" t="s">
        <v>45</v>
      </c>
      <c r="AB251" s="20" t="s">
        <v>285</v>
      </c>
      <c r="AC251" s="18">
        <v>0.16700000000000001</v>
      </c>
      <c r="AD251" s="19">
        <f>AC251*I251</f>
        <v>10.020000000000001</v>
      </c>
      <c r="AE251" s="19" t="s">
        <v>333</v>
      </c>
      <c r="AF251" s="19"/>
      <c r="AG251" s="19" t="s">
        <v>207</v>
      </c>
      <c r="AH251" s="19"/>
      <c r="AI251" s="19"/>
      <c r="AJ251" s="10"/>
      <c r="AK251">
        <v>11</v>
      </c>
    </row>
    <row r="252" spans="1:37" customFormat="1" ht="38.25" x14ac:dyDescent="0.25">
      <c r="A252" s="151" t="s">
        <v>37</v>
      </c>
      <c r="B252" s="10" t="s">
        <v>67</v>
      </c>
      <c r="C252" s="9">
        <v>9</v>
      </c>
      <c r="D252" s="14" t="s">
        <v>329</v>
      </c>
      <c r="E252" s="12" t="s">
        <v>90</v>
      </c>
      <c r="F252" s="13">
        <v>20</v>
      </c>
      <c r="G252" s="13">
        <v>3</v>
      </c>
      <c r="H252" s="14" t="s">
        <v>69</v>
      </c>
      <c r="I252" s="15">
        <v>60</v>
      </c>
      <c r="J252" s="12"/>
      <c r="K252" s="12"/>
      <c r="L252" s="16">
        <v>1</v>
      </c>
      <c r="M252" s="12">
        <f t="shared" si="32"/>
        <v>10.020000000000001</v>
      </c>
      <c r="N252" s="16">
        <v>0</v>
      </c>
      <c r="O252" s="12">
        <f t="shared" si="33"/>
        <v>0</v>
      </c>
      <c r="P252" s="16">
        <v>0</v>
      </c>
      <c r="Q252" s="12">
        <f t="shared" si="34"/>
        <v>0</v>
      </c>
      <c r="R252" s="16">
        <v>0</v>
      </c>
      <c r="S252" s="12">
        <f t="shared" si="35"/>
        <v>0</v>
      </c>
      <c r="T252" s="16">
        <v>0</v>
      </c>
      <c r="U252" s="12">
        <f t="shared" si="36"/>
        <v>0</v>
      </c>
      <c r="V252" s="16">
        <v>0</v>
      </c>
      <c r="W252" s="12">
        <f t="shared" si="37"/>
        <v>0</v>
      </c>
      <c r="X252" s="12" t="s">
        <v>14</v>
      </c>
      <c r="Y252" s="12" t="s">
        <v>43</v>
      </c>
      <c r="Z252" s="12"/>
      <c r="AA252" s="17" t="s">
        <v>52</v>
      </c>
      <c r="AB252" s="20" t="s">
        <v>334</v>
      </c>
      <c r="AC252" s="18">
        <v>0.16700000000000001</v>
      </c>
      <c r="AD252" s="19">
        <f t="shared" ref="AD252:AD289" si="55">AC252*I252</f>
        <v>10.020000000000001</v>
      </c>
      <c r="AE252" s="19" t="s">
        <v>335</v>
      </c>
      <c r="AF252" s="19"/>
      <c r="AG252" s="19" t="s">
        <v>207</v>
      </c>
      <c r="AH252" s="19"/>
      <c r="AI252" s="19"/>
      <c r="AJ252" s="10"/>
      <c r="AK252">
        <v>11</v>
      </c>
    </row>
    <row r="253" spans="1:37" customFormat="1" ht="38.25" x14ac:dyDescent="0.25">
      <c r="A253" s="151" t="s">
        <v>37</v>
      </c>
      <c r="B253" s="10" t="s">
        <v>67</v>
      </c>
      <c r="C253" s="9">
        <v>9</v>
      </c>
      <c r="D253" s="14" t="s">
        <v>329</v>
      </c>
      <c r="E253" s="12" t="s">
        <v>90</v>
      </c>
      <c r="F253" s="13">
        <v>20</v>
      </c>
      <c r="G253" s="13">
        <v>3</v>
      </c>
      <c r="H253" s="14" t="s">
        <v>69</v>
      </c>
      <c r="I253" s="15">
        <v>60</v>
      </c>
      <c r="J253" s="12"/>
      <c r="K253" s="12"/>
      <c r="L253" s="16">
        <v>1</v>
      </c>
      <c r="M253" s="12">
        <f t="shared" si="32"/>
        <v>10.020000000000001</v>
      </c>
      <c r="N253" s="16">
        <v>0</v>
      </c>
      <c r="O253" s="12">
        <f t="shared" si="33"/>
        <v>0</v>
      </c>
      <c r="P253" s="16">
        <v>0</v>
      </c>
      <c r="Q253" s="12">
        <f t="shared" si="34"/>
        <v>0</v>
      </c>
      <c r="R253" s="16">
        <v>0</v>
      </c>
      <c r="S253" s="12">
        <f t="shared" si="35"/>
        <v>0</v>
      </c>
      <c r="T253" s="16">
        <v>0</v>
      </c>
      <c r="U253" s="12">
        <f t="shared" si="36"/>
        <v>0</v>
      </c>
      <c r="V253" s="16">
        <v>0</v>
      </c>
      <c r="W253" s="12">
        <f t="shared" si="37"/>
        <v>0</v>
      </c>
      <c r="X253" s="12" t="s">
        <v>14</v>
      </c>
      <c r="Y253" s="12" t="s">
        <v>43</v>
      </c>
      <c r="Z253" s="12"/>
      <c r="AA253" s="17" t="s">
        <v>52</v>
      </c>
      <c r="AB253" s="20" t="s">
        <v>283</v>
      </c>
      <c r="AC253" s="18">
        <v>0.16700000000000001</v>
      </c>
      <c r="AD253" s="19">
        <f t="shared" si="55"/>
        <v>10.020000000000001</v>
      </c>
      <c r="AE253" s="19" t="s">
        <v>335</v>
      </c>
      <c r="AF253" s="19"/>
      <c r="AG253" s="19" t="s">
        <v>207</v>
      </c>
      <c r="AH253" s="19"/>
      <c r="AI253" s="19"/>
      <c r="AJ253" s="10"/>
      <c r="AK253">
        <v>11</v>
      </c>
    </row>
    <row r="254" spans="1:37" customFormat="1" ht="38.25" x14ac:dyDescent="0.25">
      <c r="A254" s="151" t="s">
        <v>37</v>
      </c>
      <c r="B254" s="10" t="s">
        <v>38</v>
      </c>
      <c r="C254" s="9">
        <v>1</v>
      </c>
      <c r="D254" s="14" t="s">
        <v>336</v>
      </c>
      <c r="E254" s="12" t="s">
        <v>40</v>
      </c>
      <c r="F254" s="13">
        <v>1</v>
      </c>
      <c r="G254" s="13">
        <v>20</v>
      </c>
      <c r="H254" s="14" t="s">
        <v>41</v>
      </c>
      <c r="I254" s="15">
        <v>50</v>
      </c>
      <c r="J254" s="12"/>
      <c r="K254" s="12" t="s">
        <v>337</v>
      </c>
      <c r="L254" s="16">
        <v>1</v>
      </c>
      <c r="M254" s="12">
        <f t="shared" si="32"/>
        <v>25</v>
      </c>
      <c r="N254" s="16"/>
      <c r="O254" s="12">
        <f t="shared" si="33"/>
        <v>0</v>
      </c>
      <c r="P254" s="16"/>
      <c r="Q254" s="12">
        <f t="shared" si="34"/>
        <v>0</v>
      </c>
      <c r="R254" s="16"/>
      <c r="S254" s="12">
        <f t="shared" si="35"/>
        <v>0</v>
      </c>
      <c r="T254" s="16"/>
      <c r="U254" s="12">
        <f t="shared" si="36"/>
        <v>0</v>
      </c>
      <c r="V254" s="16"/>
      <c r="W254" s="12">
        <f t="shared" si="37"/>
        <v>0</v>
      </c>
      <c r="X254" s="12" t="s">
        <v>14</v>
      </c>
      <c r="Y254" s="12" t="s">
        <v>43</v>
      </c>
      <c r="Z254" s="12"/>
      <c r="AA254" s="17" t="s">
        <v>131</v>
      </c>
      <c r="AB254" s="20" t="s">
        <v>238</v>
      </c>
      <c r="AC254" s="18">
        <v>0.5</v>
      </c>
      <c r="AD254" s="19">
        <f t="shared" si="55"/>
        <v>25</v>
      </c>
      <c r="AE254" s="19" t="s">
        <v>555</v>
      </c>
      <c r="AF254" s="19"/>
      <c r="AG254" s="19" t="s">
        <v>207</v>
      </c>
      <c r="AH254" s="19" t="s">
        <v>657</v>
      </c>
      <c r="AI254" s="19"/>
      <c r="AJ254" s="10"/>
      <c r="AK254">
        <v>10</v>
      </c>
    </row>
    <row r="255" spans="1:37" customFormat="1" ht="25.5" x14ac:dyDescent="0.25">
      <c r="A255" s="151" t="s">
        <v>37</v>
      </c>
      <c r="B255" s="10" t="s">
        <v>67</v>
      </c>
      <c r="C255" s="9">
        <v>3</v>
      </c>
      <c r="D255" s="14" t="s">
        <v>257</v>
      </c>
      <c r="E255" s="12" t="s">
        <v>40</v>
      </c>
      <c r="F255" s="13">
        <v>15</v>
      </c>
      <c r="G255" s="13">
        <v>63</v>
      </c>
      <c r="H255" s="14" t="s">
        <v>69</v>
      </c>
      <c r="I255" s="15">
        <v>945</v>
      </c>
      <c r="J255" s="12"/>
      <c r="K255" s="12"/>
      <c r="L255" s="16">
        <v>1</v>
      </c>
      <c r="M255" s="12">
        <f t="shared" si="32"/>
        <v>94.5</v>
      </c>
      <c r="N255" s="16">
        <v>0</v>
      </c>
      <c r="O255" s="12">
        <f t="shared" si="33"/>
        <v>0</v>
      </c>
      <c r="P255" s="16">
        <v>0</v>
      </c>
      <c r="Q255" s="12">
        <f t="shared" si="34"/>
        <v>0</v>
      </c>
      <c r="R255" s="16">
        <v>0</v>
      </c>
      <c r="S255" s="12">
        <f t="shared" si="35"/>
        <v>0</v>
      </c>
      <c r="T255" s="16">
        <v>0</v>
      </c>
      <c r="U255" s="12">
        <f t="shared" si="36"/>
        <v>0</v>
      </c>
      <c r="V255" s="16">
        <v>0</v>
      </c>
      <c r="W255" s="12">
        <f t="shared" si="37"/>
        <v>0</v>
      </c>
      <c r="X255" s="12" t="s">
        <v>14</v>
      </c>
      <c r="Y255" s="12" t="s">
        <v>43</v>
      </c>
      <c r="Z255" s="12"/>
      <c r="AA255" s="17" t="s">
        <v>63</v>
      </c>
      <c r="AB255" s="21" t="s">
        <v>217</v>
      </c>
      <c r="AC255" s="18">
        <v>0.1</v>
      </c>
      <c r="AD255" s="19">
        <f t="shared" si="55"/>
        <v>94.5</v>
      </c>
      <c r="AE255" s="19" t="s">
        <v>268</v>
      </c>
      <c r="AF255" s="19"/>
      <c r="AG255" s="19" t="s">
        <v>207</v>
      </c>
      <c r="AH255" s="19" t="s">
        <v>80</v>
      </c>
      <c r="AI255" s="19"/>
      <c r="AJ255" s="26"/>
      <c r="AK255">
        <v>10</v>
      </c>
    </row>
    <row r="256" spans="1:37" customFormat="1" ht="25.5" x14ac:dyDescent="0.25">
      <c r="A256" s="151" t="s">
        <v>37</v>
      </c>
      <c r="B256" s="10" t="s">
        <v>67</v>
      </c>
      <c r="C256" s="9">
        <v>3</v>
      </c>
      <c r="D256" s="14" t="s">
        <v>257</v>
      </c>
      <c r="E256" s="12" t="s">
        <v>40</v>
      </c>
      <c r="F256" s="13">
        <v>15</v>
      </c>
      <c r="G256" s="13">
        <v>63</v>
      </c>
      <c r="H256" s="14" t="s">
        <v>74</v>
      </c>
      <c r="I256" s="15">
        <v>126</v>
      </c>
      <c r="J256" s="12"/>
      <c r="K256" s="12"/>
      <c r="L256" s="16">
        <v>1</v>
      </c>
      <c r="M256" s="12">
        <f t="shared" si="32"/>
        <v>25.200000000000003</v>
      </c>
      <c r="N256" s="16">
        <v>0</v>
      </c>
      <c r="O256" s="12">
        <f t="shared" si="33"/>
        <v>0</v>
      </c>
      <c r="P256" s="16">
        <v>0</v>
      </c>
      <c r="Q256" s="12">
        <f t="shared" si="34"/>
        <v>0</v>
      </c>
      <c r="R256" s="16">
        <v>0</v>
      </c>
      <c r="S256" s="12">
        <f t="shared" si="35"/>
        <v>0</v>
      </c>
      <c r="T256" s="16">
        <v>0</v>
      </c>
      <c r="U256" s="12">
        <f t="shared" si="36"/>
        <v>0</v>
      </c>
      <c r="V256" s="16">
        <v>0</v>
      </c>
      <c r="W256" s="12">
        <f t="shared" si="37"/>
        <v>0</v>
      </c>
      <c r="X256" s="12" t="s">
        <v>14</v>
      </c>
      <c r="Y256" s="12" t="s">
        <v>43</v>
      </c>
      <c r="Z256" s="12"/>
      <c r="AA256" s="31" t="s">
        <v>63</v>
      </c>
      <c r="AB256" s="20" t="s">
        <v>338</v>
      </c>
      <c r="AC256" s="18">
        <v>0.2</v>
      </c>
      <c r="AD256" s="19">
        <f t="shared" si="55"/>
        <v>25.200000000000003</v>
      </c>
      <c r="AE256" s="19" t="s">
        <v>339</v>
      </c>
      <c r="AF256" s="19"/>
      <c r="AG256" s="19" t="s">
        <v>207</v>
      </c>
      <c r="AH256" s="19"/>
      <c r="AI256" s="19"/>
      <c r="AJ256" s="26"/>
      <c r="AK256">
        <v>11</v>
      </c>
    </row>
    <row r="257" spans="1:39" customFormat="1" ht="25.5" x14ac:dyDescent="0.25">
      <c r="A257" s="151" t="s">
        <v>37</v>
      </c>
      <c r="B257" s="10" t="s">
        <v>67</v>
      </c>
      <c r="C257" s="9">
        <v>3</v>
      </c>
      <c r="D257" s="14" t="s">
        <v>257</v>
      </c>
      <c r="E257" s="12" t="s">
        <v>40</v>
      </c>
      <c r="F257" s="13">
        <v>15</v>
      </c>
      <c r="G257" s="13">
        <v>63</v>
      </c>
      <c r="H257" s="14" t="s">
        <v>74</v>
      </c>
      <c r="I257" s="15">
        <v>126</v>
      </c>
      <c r="J257" s="12"/>
      <c r="K257" s="12"/>
      <c r="L257" s="16">
        <v>1</v>
      </c>
      <c r="M257" s="12">
        <f t="shared" si="32"/>
        <v>12.600000000000001</v>
      </c>
      <c r="N257" s="16">
        <v>0</v>
      </c>
      <c r="O257" s="12">
        <f t="shared" si="33"/>
        <v>0</v>
      </c>
      <c r="P257" s="16">
        <v>0</v>
      </c>
      <c r="Q257" s="12">
        <f t="shared" si="34"/>
        <v>0</v>
      </c>
      <c r="R257" s="16">
        <v>0</v>
      </c>
      <c r="S257" s="12">
        <f t="shared" si="35"/>
        <v>0</v>
      </c>
      <c r="T257" s="16">
        <v>0</v>
      </c>
      <c r="U257" s="12">
        <f t="shared" si="36"/>
        <v>0</v>
      </c>
      <c r="V257" s="16">
        <v>0</v>
      </c>
      <c r="W257" s="12">
        <f t="shared" si="37"/>
        <v>0</v>
      </c>
      <c r="X257" s="12" t="s">
        <v>14</v>
      </c>
      <c r="Y257" s="12" t="s">
        <v>43</v>
      </c>
      <c r="Z257" s="12"/>
      <c r="AA257" s="31" t="s">
        <v>151</v>
      </c>
      <c r="AB257" s="20" t="s">
        <v>213</v>
      </c>
      <c r="AC257" s="18">
        <v>0.1</v>
      </c>
      <c r="AD257" s="19">
        <f t="shared" si="55"/>
        <v>12.600000000000001</v>
      </c>
      <c r="AE257" s="19" t="s">
        <v>340</v>
      </c>
      <c r="AF257" s="19"/>
      <c r="AG257" s="19" t="s">
        <v>207</v>
      </c>
      <c r="AH257" s="19"/>
      <c r="AI257" s="19"/>
      <c r="AJ257" s="26"/>
      <c r="AK257">
        <v>11</v>
      </c>
    </row>
    <row r="258" spans="1:39" customFormat="1" ht="25.5" x14ac:dyDescent="0.25">
      <c r="A258" s="151" t="s">
        <v>37</v>
      </c>
      <c r="B258" s="10" t="s">
        <v>67</v>
      </c>
      <c r="C258" s="9">
        <v>1</v>
      </c>
      <c r="D258" s="14" t="s">
        <v>208</v>
      </c>
      <c r="E258" s="12" t="s">
        <v>40</v>
      </c>
      <c r="F258" s="13">
        <v>5</v>
      </c>
      <c r="G258" s="13">
        <v>52</v>
      </c>
      <c r="H258" s="14" t="s">
        <v>69</v>
      </c>
      <c r="I258" s="15">
        <v>260</v>
      </c>
      <c r="J258" s="12"/>
      <c r="K258" s="12" t="s">
        <v>208</v>
      </c>
      <c r="L258" s="16">
        <v>1</v>
      </c>
      <c r="M258" s="12">
        <f t="shared" si="32"/>
        <v>32.5</v>
      </c>
      <c r="N258" s="16">
        <v>0</v>
      </c>
      <c r="O258" s="12">
        <f t="shared" si="33"/>
        <v>0</v>
      </c>
      <c r="P258" s="16">
        <v>0</v>
      </c>
      <c r="Q258" s="12">
        <f t="shared" si="34"/>
        <v>0</v>
      </c>
      <c r="R258" s="16">
        <v>0</v>
      </c>
      <c r="S258" s="12">
        <f t="shared" si="35"/>
        <v>0</v>
      </c>
      <c r="T258" s="16">
        <v>0</v>
      </c>
      <c r="U258" s="12">
        <f t="shared" si="36"/>
        <v>0</v>
      </c>
      <c r="V258" s="16">
        <v>0</v>
      </c>
      <c r="W258" s="12">
        <f t="shared" si="37"/>
        <v>0</v>
      </c>
      <c r="X258" s="12" t="s">
        <v>14</v>
      </c>
      <c r="Y258" s="12" t="s">
        <v>43</v>
      </c>
      <c r="Z258" s="12" t="s">
        <v>226</v>
      </c>
      <c r="AA258" s="17" t="s">
        <v>63</v>
      </c>
      <c r="AB258" s="9" t="s">
        <v>64</v>
      </c>
      <c r="AC258" s="18">
        <v>0.125</v>
      </c>
      <c r="AD258" s="19">
        <f t="shared" si="55"/>
        <v>32.5</v>
      </c>
      <c r="AE258" s="19" t="s">
        <v>341</v>
      </c>
      <c r="AF258" s="19"/>
      <c r="AG258" s="19" t="s">
        <v>207</v>
      </c>
      <c r="AH258" s="19"/>
      <c r="AI258" s="19"/>
      <c r="AJ258" s="10"/>
      <c r="AK258">
        <v>10</v>
      </c>
    </row>
    <row r="259" spans="1:39" customFormat="1" ht="38.25" x14ac:dyDescent="0.25">
      <c r="A259" s="151" t="s">
        <v>37</v>
      </c>
      <c r="B259" s="10" t="s">
        <v>67</v>
      </c>
      <c r="C259" s="9">
        <v>1</v>
      </c>
      <c r="D259" s="14" t="s">
        <v>208</v>
      </c>
      <c r="E259" s="12" t="s">
        <v>40</v>
      </c>
      <c r="F259" s="13">
        <v>5</v>
      </c>
      <c r="G259" s="13">
        <v>52</v>
      </c>
      <c r="H259" s="14" t="s">
        <v>69</v>
      </c>
      <c r="I259" s="15">
        <v>260</v>
      </c>
      <c r="J259" s="12"/>
      <c r="K259" s="12" t="s">
        <v>208</v>
      </c>
      <c r="L259" s="16">
        <v>1</v>
      </c>
      <c r="M259" s="12">
        <f t="shared" si="32"/>
        <v>65</v>
      </c>
      <c r="N259" s="16">
        <v>0</v>
      </c>
      <c r="O259" s="12">
        <f t="shared" si="33"/>
        <v>0</v>
      </c>
      <c r="P259" s="16">
        <v>0</v>
      </c>
      <c r="Q259" s="12">
        <f t="shared" si="34"/>
        <v>0</v>
      </c>
      <c r="R259" s="16">
        <v>0</v>
      </c>
      <c r="S259" s="12">
        <f t="shared" si="35"/>
        <v>0</v>
      </c>
      <c r="T259" s="16">
        <v>0</v>
      </c>
      <c r="U259" s="12">
        <f t="shared" si="36"/>
        <v>0</v>
      </c>
      <c r="V259" s="16">
        <v>0</v>
      </c>
      <c r="W259" s="12">
        <f t="shared" si="37"/>
        <v>0</v>
      </c>
      <c r="X259" s="12" t="s">
        <v>14</v>
      </c>
      <c r="Y259" s="12" t="s">
        <v>43</v>
      </c>
      <c r="Z259" s="12" t="s">
        <v>226</v>
      </c>
      <c r="AA259" s="17" t="s">
        <v>151</v>
      </c>
      <c r="AB259" s="9" t="s">
        <v>213</v>
      </c>
      <c r="AC259" s="18">
        <v>0.25</v>
      </c>
      <c r="AD259" s="19">
        <f t="shared" si="55"/>
        <v>65</v>
      </c>
      <c r="AE259" s="19" t="s">
        <v>342</v>
      </c>
      <c r="AF259" s="19"/>
      <c r="AG259" s="19" t="s">
        <v>207</v>
      </c>
      <c r="AH259" s="19"/>
      <c r="AI259" s="19"/>
      <c r="AJ259" s="10"/>
      <c r="AK259">
        <v>10</v>
      </c>
    </row>
    <row r="260" spans="1:39" customFormat="1" ht="25.5" x14ac:dyDescent="0.25">
      <c r="A260" s="151" t="s">
        <v>37</v>
      </c>
      <c r="B260" s="10" t="s">
        <v>67</v>
      </c>
      <c r="C260" s="9">
        <v>1</v>
      </c>
      <c r="D260" s="14" t="s">
        <v>208</v>
      </c>
      <c r="E260" s="12" t="s">
        <v>40</v>
      </c>
      <c r="F260" s="13">
        <v>5</v>
      </c>
      <c r="G260" s="13">
        <v>52</v>
      </c>
      <c r="H260" s="14" t="s">
        <v>69</v>
      </c>
      <c r="I260" s="15">
        <v>260</v>
      </c>
      <c r="J260" s="12"/>
      <c r="K260" s="12" t="s">
        <v>208</v>
      </c>
      <c r="L260" s="16">
        <v>1</v>
      </c>
      <c r="M260" s="12">
        <f t="shared" si="32"/>
        <v>32.5</v>
      </c>
      <c r="N260" s="16">
        <v>0</v>
      </c>
      <c r="O260" s="12">
        <f t="shared" si="33"/>
        <v>0</v>
      </c>
      <c r="P260" s="16">
        <v>0</v>
      </c>
      <c r="Q260" s="12">
        <f t="shared" si="34"/>
        <v>0</v>
      </c>
      <c r="R260" s="16">
        <v>0</v>
      </c>
      <c r="S260" s="12">
        <f t="shared" si="35"/>
        <v>0</v>
      </c>
      <c r="T260" s="16">
        <v>0</v>
      </c>
      <c r="U260" s="12">
        <f t="shared" si="36"/>
        <v>0</v>
      </c>
      <c r="V260" s="16">
        <v>0</v>
      </c>
      <c r="W260" s="12">
        <f t="shared" si="37"/>
        <v>0</v>
      </c>
      <c r="X260" s="12" t="s">
        <v>14</v>
      </c>
      <c r="Y260" s="12" t="s">
        <v>43</v>
      </c>
      <c r="Z260" s="12" t="s">
        <v>226</v>
      </c>
      <c r="AA260" s="17" t="s">
        <v>151</v>
      </c>
      <c r="AB260" s="9" t="s">
        <v>211</v>
      </c>
      <c r="AC260" s="18">
        <v>0.125</v>
      </c>
      <c r="AD260" s="19">
        <f t="shared" si="55"/>
        <v>32.5</v>
      </c>
      <c r="AE260" s="19" t="s">
        <v>224</v>
      </c>
      <c r="AF260" s="19"/>
      <c r="AG260" s="19" t="s">
        <v>207</v>
      </c>
      <c r="AH260" s="19"/>
      <c r="AI260" s="19"/>
      <c r="AJ260" s="10"/>
      <c r="AK260">
        <v>10</v>
      </c>
    </row>
    <row r="261" spans="1:39" customFormat="1" ht="38.25" x14ac:dyDescent="0.25">
      <c r="A261" s="151" t="s">
        <v>37</v>
      </c>
      <c r="B261" s="10" t="s">
        <v>67</v>
      </c>
      <c r="C261" s="9">
        <v>1</v>
      </c>
      <c r="D261" s="14" t="s">
        <v>208</v>
      </c>
      <c r="E261" s="12" t="s">
        <v>40</v>
      </c>
      <c r="F261" s="13">
        <v>5</v>
      </c>
      <c r="G261" s="13">
        <v>52</v>
      </c>
      <c r="H261" s="14" t="s">
        <v>69</v>
      </c>
      <c r="I261" s="15">
        <v>260</v>
      </c>
      <c r="J261" s="12"/>
      <c r="K261" s="12" t="s">
        <v>208</v>
      </c>
      <c r="L261" s="16">
        <v>1</v>
      </c>
      <c r="M261" s="12">
        <f t="shared" si="32"/>
        <v>65</v>
      </c>
      <c r="N261" s="16">
        <v>0</v>
      </c>
      <c r="O261" s="12">
        <f t="shared" si="33"/>
        <v>0</v>
      </c>
      <c r="P261" s="16">
        <v>0</v>
      </c>
      <c r="Q261" s="12">
        <f t="shared" si="34"/>
        <v>0</v>
      </c>
      <c r="R261" s="16">
        <v>0</v>
      </c>
      <c r="S261" s="12">
        <f t="shared" si="35"/>
        <v>0</v>
      </c>
      <c r="T261" s="16">
        <v>0</v>
      </c>
      <c r="U261" s="12">
        <f t="shared" si="36"/>
        <v>0</v>
      </c>
      <c r="V261" s="16">
        <v>0</v>
      </c>
      <c r="W261" s="12">
        <f t="shared" si="37"/>
        <v>0</v>
      </c>
      <c r="X261" s="12" t="s">
        <v>14</v>
      </c>
      <c r="Y261" s="12" t="s">
        <v>43</v>
      </c>
      <c r="Z261" s="12" t="s">
        <v>226</v>
      </c>
      <c r="AA261" s="17" t="s">
        <v>131</v>
      </c>
      <c r="AB261" s="9" t="s">
        <v>140</v>
      </c>
      <c r="AC261" s="18">
        <v>0.25</v>
      </c>
      <c r="AD261" s="19">
        <f t="shared" si="55"/>
        <v>65</v>
      </c>
      <c r="AE261" s="19" t="s">
        <v>343</v>
      </c>
      <c r="AF261" s="19"/>
      <c r="AG261" s="19" t="s">
        <v>207</v>
      </c>
      <c r="AH261" s="19"/>
      <c r="AI261" s="19"/>
      <c r="AJ261" s="10"/>
      <c r="AK261">
        <v>10</v>
      </c>
    </row>
    <row r="262" spans="1:39" customFormat="1" ht="76.5" x14ac:dyDescent="0.25">
      <c r="A262" s="151" t="s">
        <v>37</v>
      </c>
      <c r="B262" s="10" t="s">
        <v>67</v>
      </c>
      <c r="C262" s="9">
        <v>1</v>
      </c>
      <c r="D262" s="14" t="s">
        <v>242</v>
      </c>
      <c r="E262" s="12" t="s">
        <v>90</v>
      </c>
      <c r="F262" s="13">
        <v>10</v>
      </c>
      <c r="G262" s="13">
        <v>19</v>
      </c>
      <c r="H262" s="14" t="s">
        <v>74</v>
      </c>
      <c r="I262" s="15">
        <f>G262*Projekt_censur</f>
        <v>38</v>
      </c>
      <c r="J262" s="12"/>
      <c r="K262" s="12"/>
      <c r="L262" s="16">
        <v>1</v>
      </c>
      <c r="M262" s="12">
        <f t="shared" si="32"/>
        <v>12.6654</v>
      </c>
      <c r="N262" s="16">
        <v>0</v>
      </c>
      <c r="O262" s="12">
        <f t="shared" si="33"/>
        <v>0</v>
      </c>
      <c r="P262" s="16">
        <v>0</v>
      </c>
      <c r="Q262" s="12">
        <f t="shared" si="34"/>
        <v>0</v>
      </c>
      <c r="R262" s="16">
        <v>0</v>
      </c>
      <c r="S262" s="12">
        <f t="shared" si="35"/>
        <v>0</v>
      </c>
      <c r="T262" s="16">
        <v>0</v>
      </c>
      <c r="U262" s="12">
        <f t="shared" si="36"/>
        <v>0</v>
      </c>
      <c r="V262" s="16">
        <v>0</v>
      </c>
      <c r="W262" s="12">
        <f t="shared" si="37"/>
        <v>0</v>
      </c>
      <c r="X262" s="12" t="s">
        <v>14</v>
      </c>
      <c r="Y262" s="12" t="s">
        <v>43</v>
      </c>
      <c r="Z262" s="12" t="s">
        <v>245</v>
      </c>
      <c r="AA262" s="31" t="s">
        <v>131</v>
      </c>
      <c r="AB262" s="20" t="s">
        <v>191</v>
      </c>
      <c r="AC262" s="18">
        <v>0.33329999999999999</v>
      </c>
      <c r="AD262" s="19">
        <f t="shared" si="55"/>
        <v>12.6654</v>
      </c>
      <c r="AE262" s="19" t="s">
        <v>344</v>
      </c>
      <c r="AF262" s="19"/>
      <c r="AG262" s="19" t="s">
        <v>207</v>
      </c>
      <c r="AH262" s="19"/>
      <c r="AI262" s="30" t="s">
        <v>560</v>
      </c>
      <c r="AJ262" s="10"/>
      <c r="AK262">
        <v>11</v>
      </c>
    </row>
    <row r="263" spans="1:39" customFormat="1" ht="76.5" x14ac:dyDescent="0.25">
      <c r="A263" s="151" t="s">
        <v>37</v>
      </c>
      <c r="B263" s="10" t="s">
        <v>67</v>
      </c>
      <c r="C263" s="9">
        <v>1</v>
      </c>
      <c r="D263" s="14" t="s">
        <v>242</v>
      </c>
      <c r="E263" s="12" t="s">
        <v>90</v>
      </c>
      <c r="F263" s="13">
        <v>10</v>
      </c>
      <c r="G263" s="13">
        <v>19</v>
      </c>
      <c r="H263" s="14" t="s">
        <v>74</v>
      </c>
      <c r="I263" s="15">
        <f>G263*Projekt_censur</f>
        <v>38</v>
      </c>
      <c r="J263" s="12"/>
      <c r="K263" s="12"/>
      <c r="L263" s="16">
        <v>1</v>
      </c>
      <c r="M263" s="12">
        <f t="shared" si="32"/>
        <v>12.6654</v>
      </c>
      <c r="N263" s="16">
        <v>0</v>
      </c>
      <c r="O263" s="12">
        <f t="shared" si="33"/>
        <v>0</v>
      </c>
      <c r="P263" s="16">
        <v>0</v>
      </c>
      <c r="Q263" s="12">
        <f t="shared" si="34"/>
        <v>0</v>
      </c>
      <c r="R263" s="16">
        <v>0</v>
      </c>
      <c r="S263" s="12">
        <f t="shared" si="35"/>
        <v>0</v>
      </c>
      <c r="T263" s="16">
        <v>0</v>
      </c>
      <c r="U263" s="12">
        <f t="shared" si="36"/>
        <v>0</v>
      </c>
      <c r="V263" s="16">
        <v>0</v>
      </c>
      <c r="W263" s="12">
        <f t="shared" si="37"/>
        <v>0</v>
      </c>
      <c r="X263" s="12" t="s">
        <v>14</v>
      </c>
      <c r="Y263" s="12" t="s">
        <v>43</v>
      </c>
      <c r="Z263" s="12" t="s">
        <v>243</v>
      </c>
      <c r="AA263" s="31" t="s">
        <v>45</v>
      </c>
      <c r="AB263" s="20" t="s">
        <v>46</v>
      </c>
      <c r="AC263" s="18">
        <v>0.33329999999999999</v>
      </c>
      <c r="AD263" s="19">
        <f t="shared" si="55"/>
        <v>12.6654</v>
      </c>
      <c r="AE263" s="19" t="s">
        <v>345</v>
      </c>
      <c r="AF263" s="19"/>
      <c r="AG263" s="19" t="s">
        <v>207</v>
      </c>
      <c r="AH263" s="19"/>
      <c r="AI263" s="30" t="s">
        <v>560</v>
      </c>
      <c r="AJ263" s="10"/>
      <c r="AK263">
        <v>11</v>
      </c>
    </row>
    <row r="264" spans="1:39" customFormat="1" ht="255" x14ac:dyDescent="0.25">
      <c r="A264" s="9" t="s">
        <v>37</v>
      </c>
      <c r="B264" s="10" t="s">
        <v>38</v>
      </c>
      <c r="C264" s="9">
        <v>5</v>
      </c>
      <c r="D264" s="14" t="s">
        <v>356</v>
      </c>
      <c r="E264" s="12" t="s">
        <v>90</v>
      </c>
      <c r="F264" s="13">
        <v>5</v>
      </c>
      <c r="G264" s="13">
        <v>32</v>
      </c>
      <c r="H264" s="14" t="s">
        <v>190</v>
      </c>
      <c r="I264" s="15">
        <v>99</v>
      </c>
      <c r="J264" s="12">
        <f>(M264+O264+Q264+S264+U264+W264)/AC264</f>
        <v>99</v>
      </c>
      <c r="K264" s="12" t="s">
        <v>357</v>
      </c>
      <c r="L264" s="16">
        <v>0</v>
      </c>
      <c r="M264" s="12">
        <f t="shared" si="32"/>
        <v>0</v>
      </c>
      <c r="N264" s="16">
        <v>1</v>
      </c>
      <c r="O264" s="12">
        <f t="shared" si="33"/>
        <v>33</v>
      </c>
      <c r="P264" s="16">
        <v>0</v>
      </c>
      <c r="Q264" s="12">
        <f t="shared" si="34"/>
        <v>0</v>
      </c>
      <c r="R264" s="16">
        <v>0</v>
      </c>
      <c r="S264" s="12">
        <f t="shared" si="35"/>
        <v>0</v>
      </c>
      <c r="T264" s="16">
        <v>0</v>
      </c>
      <c r="U264" s="12">
        <f t="shared" si="36"/>
        <v>0</v>
      </c>
      <c r="V264" s="16">
        <v>0</v>
      </c>
      <c r="W264" s="12">
        <f t="shared" si="37"/>
        <v>0</v>
      </c>
      <c r="X264" s="12" t="s">
        <v>16</v>
      </c>
      <c r="Y264" s="12" t="s">
        <v>43</v>
      </c>
      <c r="Z264" s="12" t="s">
        <v>358</v>
      </c>
      <c r="AA264" s="22" t="s">
        <v>151</v>
      </c>
      <c r="AB264" s="21" t="s">
        <v>152</v>
      </c>
      <c r="AC264" s="29">
        <f>1/3</f>
        <v>0.33333333333333331</v>
      </c>
      <c r="AD264" s="19">
        <f t="shared" si="55"/>
        <v>33</v>
      </c>
      <c r="AE264" s="19"/>
      <c r="AF264" s="19"/>
      <c r="AG264" s="19" t="s">
        <v>166</v>
      </c>
      <c r="AH264" s="19"/>
      <c r="AI264" s="19"/>
      <c r="AJ264" s="10"/>
    </row>
    <row r="265" spans="1:39" customFormat="1" ht="25.5" x14ac:dyDescent="0.25">
      <c r="A265" s="151" t="s">
        <v>37</v>
      </c>
      <c r="B265" s="10" t="s">
        <v>67</v>
      </c>
      <c r="C265" s="9">
        <v>1</v>
      </c>
      <c r="D265" s="14" t="s">
        <v>208</v>
      </c>
      <c r="E265" s="12" t="s">
        <v>40</v>
      </c>
      <c r="F265" s="13">
        <v>10</v>
      </c>
      <c r="G265" s="13">
        <v>52</v>
      </c>
      <c r="H265" s="14" t="s">
        <v>74</v>
      </c>
      <c r="I265" s="15">
        <v>104</v>
      </c>
      <c r="J265" s="12">
        <f>(M265+O265+Q265+S265+U265+W265)/AC265</f>
        <v>104</v>
      </c>
      <c r="K265" s="12"/>
      <c r="L265" s="16">
        <v>1</v>
      </c>
      <c r="M265" s="12">
        <f t="shared" si="32"/>
        <v>13</v>
      </c>
      <c r="N265" s="16">
        <v>0</v>
      </c>
      <c r="O265" s="12">
        <f t="shared" si="33"/>
        <v>0</v>
      </c>
      <c r="P265" s="16">
        <v>0</v>
      </c>
      <c r="Q265" s="12">
        <f t="shared" si="34"/>
        <v>0</v>
      </c>
      <c r="R265" s="16">
        <v>0</v>
      </c>
      <c r="S265" s="12">
        <f t="shared" si="35"/>
        <v>0</v>
      </c>
      <c r="T265" s="16">
        <v>0</v>
      </c>
      <c r="U265" s="12">
        <f t="shared" si="36"/>
        <v>0</v>
      </c>
      <c r="V265" s="16">
        <v>0</v>
      </c>
      <c r="W265" s="12">
        <f t="shared" si="37"/>
        <v>0</v>
      </c>
      <c r="X265" s="12" t="s">
        <v>14</v>
      </c>
      <c r="Y265" s="12" t="s">
        <v>43</v>
      </c>
      <c r="Z265" s="12" t="s">
        <v>209</v>
      </c>
      <c r="AA265" s="31" t="s">
        <v>151</v>
      </c>
      <c r="AB265" s="20" t="s">
        <v>152</v>
      </c>
      <c r="AC265" s="18">
        <v>0.125</v>
      </c>
      <c r="AD265" s="19">
        <f t="shared" si="55"/>
        <v>13</v>
      </c>
      <c r="AE265" s="19" t="s">
        <v>341</v>
      </c>
      <c r="AF265" s="19"/>
      <c r="AG265" s="19" t="s">
        <v>207</v>
      </c>
      <c r="AH265" s="19" t="s">
        <v>657</v>
      </c>
      <c r="AI265" s="19"/>
      <c r="AJ265" s="10"/>
      <c r="AK265">
        <v>11</v>
      </c>
    </row>
    <row r="266" spans="1:39" customFormat="1" ht="25.5" x14ac:dyDescent="0.25">
      <c r="A266" s="151" t="s">
        <v>37</v>
      </c>
      <c r="B266" s="10" t="s">
        <v>67</v>
      </c>
      <c r="C266" s="9">
        <v>1</v>
      </c>
      <c r="D266" s="14" t="s">
        <v>208</v>
      </c>
      <c r="E266" s="12" t="s">
        <v>40</v>
      </c>
      <c r="F266" s="13">
        <v>10</v>
      </c>
      <c r="G266" s="13">
        <v>52</v>
      </c>
      <c r="H266" s="14" t="s">
        <v>74</v>
      </c>
      <c r="I266" s="15">
        <v>104</v>
      </c>
      <c r="J266" s="12"/>
      <c r="K266" s="12"/>
      <c r="L266" s="16">
        <v>1</v>
      </c>
      <c r="M266" s="12">
        <f t="shared" ref="M266:M329" si="56">L266*$I266*AC266</f>
        <v>13</v>
      </c>
      <c r="N266" s="16">
        <v>0</v>
      </c>
      <c r="O266" s="12">
        <f t="shared" si="33"/>
        <v>0</v>
      </c>
      <c r="P266" s="16">
        <v>0</v>
      </c>
      <c r="Q266" s="12">
        <f t="shared" si="34"/>
        <v>0</v>
      </c>
      <c r="R266" s="16">
        <v>0</v>
      </c>
      <c r="S266" s="12">
        <f t="shared" si="35"/>
        <v>0</v>
      </c>
      <c r="T266" s="16">
        <v>0</v>
      </c>
      <c r="U266" s="12">
        <f t="shared" si="36"/>
        <v>0</v>
      </c>
      <c r="V266" s="16">
        <v>0</v>
      </c>
      <c r="W266" s="12">
        <f t="shared" si="37"/>
        <v>0</v>
      </c>
      <c r="X266" s="12" t="s">
        <v>14</v>
      </c>
      <c r="Y266" s="12" t="s">
        <v>43</v>
      </c>
      <c r="Z266" s="12" t="s">
        <v>209</v>
      </c>
      <c r="AA266" s="31" t="s">
        <v>151</v>
      </c>
      <c r="AB266" s="20" t="s">
        <v>213</v>
      </c>
      <c r="AC266" s="18">
        <v>0.125</v>
      </c>
      <c r="AD266" s="19">
        <f t="shared" si="55"/>
        <v>13</v>
      </c>
      <c r="AE266" s="19" t="s">
        <v>346</v>
      </c>
      <c r="AF266" s="19"/>
      <c r="AG266" s="19" t="s">
        <v>207</v>
      </c>
      <c r="AH266" s="19" t="s">
        <v>657</v>
      </c>
      <c r="AI266" s="19"/>
      <c r="AJ266" s="10"/>
      <c r="AK266">
        <v>11</v>
      </c>
    </row>
    <row r="267" spans="1:39" customFormat="1" ht="51" x14ac:dyDescent="0.25">
      <c r="A267" s="151" t="s">
        <v>37</v>
      </c>
      <c r="B267" s="10" t="s">
        <v>67</v>
      </c>
      <c r="C267" s="9">
        <v>7</v>
      </c>
      <c r="D267" s="14" t="s">
        <v>316</v>
      </c>
      <c r="E267" s="12" t="s">
        <v>90</v>
      </c>
      <c r="F267" s="13">
        <v>20</v>
      </c>
      <c r="G267" s="13">
        <v>8</v>
      </c>
      <c r="H267" s="14" t="s">
        <v>69</v>
      </c>
      <c r="I267" s="15">
        <v>160</v>
      </c>
      <c r="J267" s="12"/>
      <c r="K267" s="12"/>
      <c r="L267" s="16">
        <v>1</v>
      </c>
      <c r="M267" s="12">
        <f t="shared" si="56"/>
        <v>70.08</v>
      </c>
      <c r="N267" s="16">
        <v>0</v>
      </c>
      <c r="O267" s="12">
        <f t="shared" si="33"/>
        <v>0</v>
      </c>
      <c r="P267" s="16">
        <v>0</v>
      </c>
      <c r="Q267" s="12">
        <f t="shared" si="34"/>
        <v>0</v>
      </c>
      <c r="R267" s="16">
        <v>0</v>
      </c>
      <c r="S267" s="12">
        <f t="shared" si="35"/>
        <v>0</v>
      </c>
      <c r="T267" s="16">
        <v>0</v>
      </c>
      <c r="U267" s="12">
        <f t="shared" si="36"/>
        <v>0</v>
      </c>
      <c r="V267" s="16">
        <v>0</v>
      </c>
      <c r="W267" s="12">
        <f t="shared" si="37"/>
        <v>0</v>
      </c>
      <c r="X267" s="12" t="s">
        <v>14</v>
      </c>
      <c r="Y267" s="12" t="s">
        <v>43</v>
      </c>
      <c r="Z267" s="12"/>
      <c r="AA267" s="17" t="s">
        <v>45</v>
      </c>
      <c r="AB267" s="20" t="s">
        <v>95</v>
      </c>
      <c r="AC267" s="18">
        <v>0.438</v>
      </c>
      <c r="AD267" s="19">
        <f t="shared" si="55"/>
        <v>70.08</v>
      </c>
      <c r="AE267" s="19" t="s">
        <v>317</v>
      </c>
      <c r="AF267" s="19"/>
      <c r="AG267" s="19" t="s">
        <v>207</v>
      </c>
      <c r="AH267" s="19"/>
      <c r="AI267" s="19" t="s">
        <v>318</v>
      </c>
      <c r="AJ267" s="10"/>
      <c r="AK267">
        <v>11</v>
      </c>
    </row>
    <row r="268" spans="1:39" customFormat="1" x14ac:dyDescent="0.25">
      <c r="A268" s="151" t="s">
        <v>37</v>
      </c>
      <c r="B268" s="10" t="s">
        <v>67</v>
      </c>
      <c r="C268" s="9">
        <v>7</v>
      </c>
      <c r="D268" s="14" t="s">
        <v>316</v>
      </c>
      <c r="E268" s="12" t="s">
        <v>90</v>
      </c>
      <c r="F268" s="13">
        <v>20</v>
      </c>
      <c r="G268" s="13">
        <v>8</v>
      </c>
      <c r="H268" s="14" t="s">
        <v>74</v>
      </c>
      <c r="I268" s="15">
        <v>16</v>
      </c>
      <c r="J268" s="12"/>
      <c r="K268" s="12"/>
      <c r="L268" s="16">
        <v>1</v>
      </c>
      <c r="M268" s="12">
        <f t="shared" si="56"/>
        <v>8</v>
      </c>
      <c r="N268" s="16">
        <v>0</v>
      </c>
      <c r="O268" s="12">
        <f t="shared" si="33"/>
        <v>0</v>
      </c>
      <c r="P268" s="16">
        <v>0</v>
      </c>
      <c r="Q268" s="12">
        <f t="shared" si="34"/>
        <v>0</v>
      </c>
      <c r="R268" s="16">
        <v>0</v>
      </c>
      <c r="S268" s="12">
        <f t="shared" si="35"/>
        <v>0</v>
      </c>
      <c r="T268" s="16">
        <v>0</v>
      </c>
      <c r="U268" s="12">
        <f t="shared" si="36"/>
        <v>0</v>
      </c>
      <c r="V268" s="16">
        <v>0</v>
      </c>
      <c r="W268" s="12">
        <f t="shared" si="37"/>
        <v>0</v>
      </c>
      <c r="X268" s="12" t="s">
        <v>14</v>
      </c>
      <c r="Y268" s="12" t="s">
        <v>43</v>
      </c>
      <c r="Z268" s="12"/>
      <c r="AA268" s="17" t="s">
        <v>45</v>
      </c>
      <c r="AB268" s="20" t="s">
        <v>219</v>
      </c>
      <c r="AC268" s="18">
        <v>0.5</v>
      </c>
      <c r="AD268" s="19">
        <f t="shared" si="55"/>
        <v>8</v>
      </c>
      <c r="AE268" s="19" t="s">
        <v>319</v>
      </c>
      <c r="AF268" s="19"/>
      <c r="AG268" s="19" t="s">
        <v>207</v>
      </c>
      <c r="AH268" s="19"/>
      <c r="AI268" s="19"/>
      <c r="AJ268" s="10"/>
      <c r="AK268">
        <v>12</v>
      </c>
      <c r="AL268" s="173" t="s">
        <v>676</v>
      </c>
      <c r="AM268" s="173" t="s">
        <v>736</v>
      </c>
    </row>
    <row r="269" spans="1:39" customFormat="1" x14ac:dyDescent="0.25">
      <c r="A269" s="151" t="s">
        <v>37</v>
      </c>
      <c r="B269" s="10" t="s">
        <v>67</v>
      </c>
      <c r="C269" s="9">
        <v>7</v>
      </c>
      <c r="D269" s="14" t="s">
        <v>316</v>
      </c>
      <c r="E269" s="12" t="s">
        <v>90</v>
      </c>
      <c r="F269" s="13">
        <v>20</v>
      </c>
      <c r="G269" s="13">
        <v>8</v>
      </c>
      <c r="H269" s="14" t="s">
        <v>74</v>
      </c>
      <c r="I269" s="15">
        <v>16</v>
      </c>
      <c r="J269" s="12"/>
      <c r="K269" s="12"/>
      <c r="L269" s="16">
        <v>1</v>
      </c>
      <c r="M269" s="12">
        <f t="shared" si="56"/>
        <v>8</v>
      </c>
      <c r="N269" s="16">
        <v>0</v>
      </c>
      <c r="O269" s="12">
        <f t="shared" si="33"/>
        <v>0</v>
      </c>
      <c r="P269" s="16">
        <v>0</v>
      </c>
      <c r="Q269" s="12">
        <f t="shared" si="34"/>
        <v>0</v>
      </c>
      <c r="R269" s="16">
        <v>0</v>
      </c>
      <c r="S269" s="12">
        <f t="shared" si="35"/>
        <v>0</v>
      </c>
      <c r="T269" s="16">
        <v>0</v>
      </c>
      <c r="U269" s="12">
        <f t="shared" si="36"/>
        <v>0</v>
      </c>
      <c r="V269" s="16">
        <v>0</v>
      </c>
      <c r="W269" s="12">
        <f t="shared" si="37"/>
        <v>0</v>
      </c>
      <c r="X269" s="12" t="s">
        <v>14</v>
      </c>
      <c r="Y269" s="12" t="s">
        <v>43</v>
      </c>
      <c r="Z269" s="12"/>
      <c r="AA269" s="17" t="s">
        <v>45</v>
      </c>
      <c r="AB269" s="20" t="s">
        <v>92</v>
      </c>
      <c r="AC269" s="18">
        <v>0.5</v>
      </c>
      <c r="AD269" s="19">
        <f t="shared" si="55"/>
        <v>8</v>
      </c>
      <c r="AE269" s="19" t="s">
        <v>347</v>
      </c>
      <c r="AF269" s="19"/>
      <c r="AG269" s="19" t="s">
        <v>207</v>
      </c>
      <c r="AH269" s="19"/>
      <c r="AI269" s="19"/>
      <c r="AJ269" s="10"/>
      <c r="AK269">
        <v>12</v>
      </c>
    </row>
    <row r="270" spans="1:39" customFormat="1" ht="127.5" x14ac:dyDescent="0.25">
      <c r="A270" s="151" t="s">
        <v>37</v>
      </c>
      <c r="B270" s="10" t="s">
        <v>67</v>
      </c>
      <c r="C270" s="9">
        <v>9</v>
      </c>
      <c r="D270" s="14" t="s">
        <v>287</v>
      </c>
      <c r="E270" s="12" t="s">
        <v>40</v>
      </c>
      <c r="F270" s="13">
        <v>20</v>
      </c>
      <c r="G270" s="13">
        <v>1</v>
      </c>
      <c r="H270" s="14" t="s">
        <v>69</v>
      </c>
      <c r="I270" s="15">
        <v>25</v>
      </c>
      <c r="J270" s="12"/>
      <c r="K270" s="12"/>
      <c r="L270" s="16">
        <v>1</v>
      </c>
      <c r="M270" s="12">
        <f t="shared" si="56"/>
        <v>12.5</v>
      </c>
      <c r="N270" s="16">
        <v>0</v>
      </c>
      <c r="O270" s="12">
        <f t="shared" ref="O270:O333" si="57">N270*$I270*AC270</f>
        <v>0</v>
      </c>
      <c r="P270" s="16">
        <v>0</v>
      </c>
      <c r="Q270" s="12">
        <f t="shared" ref="Q270:Q333" si="58">P270*$I270*AC270</f>
        <v>0</v>
      </c>
      <c r="R270" s="16">
        <v>0</v>
      </c>
      <c r="S270" s="12">
        <f t="shared" ref="S270:S333" si="59">R270*$I270*AC270</f>
        <v>0</v>
      </c>
      <c r="T270" s="16">
        <v>0</v>
      </c>
      <c r="U270" s="12">
        <f t="shared" ref="U270:U333" si="60">T270*$I270*AC270</f>
        <v>0</v>
      </c>
      <c r="V270" s="16">
        <v>0</v>
      </c>
      <c r="W270" s="12">
        <f t="shared" ref="W270:W333" si="61">V270*$I270*AC270</f>
        <v>0</v>
      </c>
      <c r="X270" s="12" t="s">
        <v>14</v>
      </c>
      <c r="Y270" s="12" t="s">
        <v>43</v>
      </c>
      <c r="Z270" s="12" t="s">
        <v>288</v>
      </c>
      <c r="AA270" s="17" t="s">
        <v>45</v>
      </c>
      <c r="AB270" s="20" t="s">
        <v>219</v>
      </c>
      <c r="AC270" s="18">
        <v>0.5</v>
      </c>
      <c r="AD270" s="19">
        <f t="shared" si="55"/>
        <v>12.5</v>
      </c>
      <c r="AE270" s="19" t="s">
        <v>292</v>
      </c>
      <c r="AF270" s="19"/>
      <c r="AG270" s="19" t="s">
        <v>207</v>
      </c>
      <c r="AH270" s="19"/>
      <c r="AI270" s="19"/>
      <c r="AJ270" s="10"/>
      <c r="AK270">
        <v>11</v>
      </c>
    </row>
    <row r="271" spans="1:39" customFormat="1" ht="127.5" x14ac:dyDescent="0.25">
      <c r="A271" s="151" t="s">
        <v>37</v>
      </c>
      <c r="B271" s="10" t="s">
        <v>67</v>
      </c>
      <c r="C271" s="9">
        <v>9</v>
      </c>
      <c r="D271" s="14" t="s">
        <v>348</v>
      </c>
      <c r="E271" s="12" t="s">
        <v>40</v>
      </c>
      <c r="F271" s="13">
        <v>38</v>
      </c>
      <c r="G271" s="13">
        <v>1</v>
      </c>
      <c r="H271" s="14" t="s">
        <v>69</v>
      </c>
      <c r="I271" s="15">
        <v>43</v>
      </c>
      <c r="J271" s="12"/>
      <c r="K271" s="12"/>
      <c r="L271" s="16">
        <v>1</v>
      </c>
      <c r="M271" s="12">
        <f t="shared" si="56"/>
        <v>21.5</v>
      </c>
      <c r="N271" s="16">
        <v>0</v>
      </c>
      <c r="O271" s="12">
        <f t="shared" si="57"/>
        <v>0</v>
      </c>
      <c r="P271" s="16">
        <v>0</v>
      </c>
      <c r="Q271" s="12">
        <f t="shared" si="58"/>
        <v>0</v>
      </c>
      <c r="R271" s="16">
        <v>0</v>
      </c>
      <c r="S271" s="12">
        <f t="shared" si="59"/>
        <v>0</v>
      </c>
      <c r="T271" s="16">
        <v>0</v>
      </c>
      <c r="U271" s="12">
        <f t="shared" si="60"/>
        <v>0</v>
      </c>
      <c r="V271" s="16">
        <v>0</v>
      </c>
      <c r="W271" s="12">
        <f t="shared" si="61"/>
        <v>0</v>
      </c>
      <c r="X271" s="12" t="s">
        <v>14</v>
      </c>
      <c r="Y271" s="12" t="s">
        <v>43</v>
      </c>
      <c r="Z271" s="12" t="s">
        <v>288</v>
      </c>
      <c r="AA271" s="17" t="s">
        <v>52</v>
      </c>
      <c r="AB271" s="20" t="s">
        <v>283</v>
      </c>
      <c r="AC271" s="18">
        <v>0.5</v>
      </c>
      <c r="AD271" s="19">
        <f t="shared" si="55"/>
        <v>21.5</v>
      </c>
      <c r="AE271" s="19" t="s">
        <v>349</v>
      </c>
      <c r="AF271" s="19"/>
      <c r="AG271" s="19" t="s">
        <v>207</v>
      </c>
      <c r="AH271" s="19"/>
      <c r="AI271" s="19"/>
      <c r="AJ271" s="10"/>
      <c r="AK271">
        <v>11</v>
      </c>
      <c r="AL271" s="173" t="s">
        <v>207</v>
      </c>
      <c r="AM271" s="173" t="s">
        <v>706</v>
      </c>
    </row>
    <row r="272" spans="1:39" customFormat="1" ht="127.5" x14ac:dyDescent="0.25">
      <c r="A272" s="151" t="s">
        <v>37</v>
      </c>
      <c r="B272" s="10" t="s">
        <v>67</v>
      </c>
      <c r="C272" s="9">
        <v>9</v>
      </c>
      <c r="D272" s="14" t="s">
        <v>348</v>
      </c>
      <c r="E272" s="12" t="s">
        <v>40</v>
      </c>
      <c r="F272" s="13">
        <v>38</v>
      </c>
      <c r="G272" s="13">
        <v>1</v>
      </c>
      <c r="H272" s="14" t="s">
        <v>69</v>
      </c>
      <c r="I272" s="15">
        <v>43</v>
      </c>
      <c r="J272" s="12"/>
      <c r="K272" s="12"/>
      <c r="L272" s="16">
        <v>1</v>
      </c>
      <c r="M272" s="12">
        <f t="shared" si="56"/>
        <v>21.5</v>
      </c>
      <c r="N272" s="16">
        <v>0</v>
      </c>
      <c r="O272" s="12">
        <f t="shared" si="57"/>
        <v>0</v>
      </c>
      <c r="P272" s="16">
        <v>0</v>
      </c>
      <c r="Q272" s="12">
        <f t="shared" si="58"/>
        <v>0</v>
      </c>
      <c r="R272" s="16">
        <v>0</v>
      </c>
      <c r="S272" s="12">
        <f t="shared" si="59"/>
        <v>0</v>
      </c>
      <c r="T272" s="16">
        <v>0</v>
      </c>
      <c r="U272" s="12">
        <f t="shared" si="60"/>
        <v>0</v>
      </c>
      <c r="V272" s="16">
        <v>0</v>
      </c>
      <c r="W272" s="12">
        <f t="shared" si="61"/>
        <v>0</v>
      </c>
      <c r="X272" s="12" t="s">
        <v>14</v>
      </c>
      <c r="Y272" s="12" t="s">
        <v>43</v>
      </c>
      <c r="Z272" s="12" t="s">
        <v>288</v>
      </c>
      <c r="AA272" s="17" t="s">
        <v>52</v>
      </c>
      <c r="AB272" s="20" t="s">
        <v>350</v>
      </c>
      <c r="AC272" s="18">
        <v>0.5</v>
      </c>
      <c r="AD272" s="19">
        <f t="shared" si="55"/>
        <v>21.5</v>
      </c>
      <c r="AE272" s="19" t="s">
        <v>349</v>
      </c>
      <c r="AF272" s="19"/>
      <c r="AG272" s="19" t="s">
        <v>207</v>
      </c>
      <c r="AH272" s="19"/>
      <c r="AI272" s="19"/>
      <c r="AJ272" s="10"/>
      <c r="AK272">
        <v>11</v>
      </c>
    </row>
    <row r="273" spans="1:37" customFormat="1" ht="127.5" x14ac:dyDescent="0.25">
      <c r="A273" s="151" t="s">
        <v>37</v>
      </c>
      <c r="B273" s="10" t="s">
        <v>67</v>
      </c>
      <c r="C273" s="9">
        <v>9</v>
      </c>
      <c r="D273" s="14" t="s">
        <v>287</v>
      </c>
      <c r="E273" s="12" t="s">
        <v>40</v>
      </c>
      <c r="F273" s="13">
        <v>20</v>
      </c>
      <c r="G273" s="13">
        <v>1</v>
      </c>
      <c r="H273" s="14" t="s">
        <v>74</v>
      </c>
      <c r="I273" s="15">
        <v>8</v>
      </c>
      <c r="J273" s="12"/>
      <c r="K273" s="12"/>
      <c r="L273" s="16">
        <v>1</v>
      </c>
      <c r="M273" s="12">
        <f t="shared" si="56"/>
        <v>8</v>
      </c>
      <c r="N273" s="16">
        <v>0</v>
      </c>
      <c r="O273" s="12">
        <f t="shared" si="57"/>
        <v>0</v>
      </c>
      <c r="P273" s="16">
        <v>0</v>
      </c>
      <c r="Q273" s="12">
        <f t="shared" si="58"/>
        <v>0</v>
      </c>
      <c r="R273" s="16">
        <v>0</v>
      </c>
      <c r="S273" s="12">
        <f t="shared" si="59"/>
        <v>0</v>
      </c>
      <c r="T273" s="16">
        <v>0</v>
      </c>
      <c r="U273" s="12">
        <f t="shared" si="60"/>
        <v>0</v>
      </c>
      <c r="V273" s="16">
        <v>0</v>
      </c>
      <c r="W273" s="12">
        <f t="shared" si="61"/>
        <v>0</v>
      </c>
      <c r="X273" s="12" t="s">
        <v>14</v>
      </c>
      <c r="Y273" s="12" t="s">
        <v>43</v>
      </c>
      <c r="Z273" s="12" t="s">
        <v>288</v>
      </c>
      <c r="AA273" s="17" t="s">
        <v>45</v>
      </c>
      <c r="AB273" s="20" t="s">
        <v>313</v>
      </c>
      <c r="AC273" s="18">
        <v>1</v>
      </c>
      <c r="AD273" s="19">
        <f t="shared" si="55"/>
        <v>8</v>
      </c>
      <c r="AE273" s="19" t="s">
        <v>351</v>
      </c>
      <c r="AF273" s="19"/>
      <c r="AG273" s="19" t="s">
        <v>207</v>
      </c>
      <c r="AH273" s="19"/>
      <c r="AI273" s="19"/>
      <c r="AJ273" s="10"/>
      <c r="AK273">
        <v>12</v>
      </c>
    </row>
    <row r="274" spans="1:37" customFormat="1" ht="25.5" x14ac:dyDescent="0.25">
      <c r="A274" s="151" t="s">
        <v>37</v>
      </c>
      <c r="B274" s="10" t="s">
        <v>38</v>
      </c>
      <c r="C274" s="9">
        <v>5</v>
      </c>
      <c r="D274" s="20" t="s">
        <v>352</v>
      </c>
      <c r="E274" s="12" t="s">
        <v>40</v>
      </c>
      <c r="F274" s="13">
        <v>5</v>
      </c>
      <c r="G274" s="13">
        <v>45</v>
      </c>
      <c r="H274" s="14" t="s">
        <v>41</v>
      </c>
      <c r="I274" s="38">
        <f>Grunddata!G274*Normer!Kursus_extra_pr_stud+Normer!Kursus_grund</f>
        <v>217.5</v>
      </c>
      <c r="J274" s="12"/>
      <c r="K274" s="12" t="s">
        <v>353</v>
      </c>
      <c r="L274" s="16">
        <v>1</v>
      </c>
      <c r="M274" s="12">
        <f t="shared" si="56"/>
        <v>72.5</v>
      </c>
      <c r="N274" s="16">
        <v>0</v>
      </c>
      <c r="O274" s="12">
        <f t="shared" si="57"/>
        <v>0</v>
      </c>
      <c r="P274" s="16">
        <v>0</v>
      </c>
      <c r="Q274" s="12">
        <f t="shared" si="58"/>
        <v>0</v>
      </c>
      <c r="R274" s="16">
        <v>0</v>
      </c>
      <c r="S274" s="12">
        <f t="shared" si="59"/>
        <v>0</v>
      </c>
      <c r="T274" s="16">
        <v>0</v>
      </c>
      <c r="U274" s="12">
        <f t="shared" si="60"/>
        <v>0</v>
      </c>
      <c r="V274" s="16">
        <v>0</v>
      </c>
      <c r="W274" s="12">
        <f t="shared" si="61"/>
        <v>0</v>
      </c>
      <c r="X274" s="12" t="s">
        <v>14</v>
      </c>
      <c r="Y274" s="12" t="s">
        <v>43</v>
      </c>
      <c r="Z274" s="12"/>
      <c r="AA274" s="17" t="s">
        <v>151</v>
      </c>
      <c r="AB274" s="21" t="s">
        <v>223</v>
      </c>
      <c r="AC274" s="18">
        <f t="shared" ref="AC274:AC281" si="62">1/3</f>
        <v>0.33333333333333331</v>
      </c>
      <c r="AD274" s="19">
        <f t="shared" si="55"/>
        <v>72.5</v>
      </c>
      <c r="AE274" s="19"/>
      <c r="AF274" s="19"/>
      <c r="AG274" s="19" t="s">
        <v>166</v>
      </c>
      <c r="AH274" s="19" t="s">
        <v>80</v>
      </c>
      <c r="AI274" s="19"/>
      <c r="AJ274" s="10"/>
      <c r="AK274">
        <v>2</v>
      </c>
    </row>
    <row r="275" spans="1:37" customFormat="1" ht="25.5" customHeight="1" x14ac:dyDescent="0.25">
      <c r="A275" s="9" t="s">
        <v>37</v>
      </c>
      <c r="B275" s="10" t="s">
        <v>38</v>
      </c>
      <c r="C275" s="9">
        <v>5</v>
      </c>
      <c r="D275" s="14" t="s">
        <v>356</v>
      </c>
      <c r="E275" s="12" t="s">
        <v>90</v>
      </c>
      <c r="F275" s="13">
        <v>5</v>
      </c>
      <c r="G275" s="13">
        <v>32</v>
      </c>
      <c r="H275" s="14" t="s">
        <v>190</v>
      </c>
      <c r="I275" s="15">
        <v>99</v>
      </c>
      <c r="J275" s="12"/>
      <c r="K275" s="12" t="s">
        <v>357</v>
      </c>
      <c r="L275" s="16">
        <v>0</v>
      </c>
      <c r="M275" s="12">
        <f t="shared" si="56"/>
        <v>0</v>
      </c>
      <c r="N275" s="16">
        <v>1</v>
      </c>
      <c r="O275" s="12">
        <f t="shared" si="57"/>
        <v>33</v>
      </c>
      <c r="P275" s="16">
        <v>0</v>
      </c>
      <c r="Q275" s="12">
        <f t="shared" si="58"/>
        <v>0</v>
      </c>
      <c r="R275" s="16">
        <v>0</v>
      </c>
      <c r="S275" s="12">
        <f t="shared" si="59"/>
        <v>0</v>
      </c>
      <c r="T275" s="16">
        <v>0</v>
      </c>
      <c r="U275" s="12">
        <f t="shared" si="60"/>
        <v>0</v>
      </c>
      <c r="V275" s="16">
        <v>0</v>
      </c>
      <c r="W275" s="12">
        <f t="shared" si="61"/>
        <v>0</v>
      </c>
      <c r="X275" s="12" t="s">
        <v>16</v>
      </c>
      <c r="Y275" s="12" t="s">
        <v>43</v>
      </c>
      <c r="Z275" s="12" t="s">
        <v>358</v>
      </c>
      <c r="AA275" s="22" t="s">
        <v>151</v>
      </c>
      <c r="AB275" s="21" t="s">
        <v>223</v>
      </c>
      <c r="AC275" s="29">
        <f t="shared" si="62"/>
        <v>0.33333333333333331</v>
      </c>
      <c r="AD275" s="19">
        <f t="shared" si="55"/>
        <v>33</v>
      </c>
      <c r="AE275" s="19"/>
      <c r="AF275" s="19"/>
      <c r="AG275" s="19" t="s">
        <v>166</v>
      </c>
      <c r="AH275" s="19"/>
      <c r="AI275" s="19"/>
      <c r="AJ275" s="10"/>
    </row>
    <row r="276" spans="1:37" customFormat="1" ht="25.5" customHeight="1" x14ac:dyDescent="0.25">
      <c r="A276" s="9" t="s">
        <v>37</v>
      </c>
      <c r="B276" s="10" t="s">
        <v>38</v>
      </c>
      <c r="C276" s="9">
        <v>5</v>
      </c>
      <c r="D276" s="14" t="s">
        <v>356</v>
      </c>
      <c r="E276" s="12" t="s">
        <v>40</v>
      </c>
      <c r="F276" s="13">
        <v>5</v>
      </c>
      <c r="G276" s="13">
        <v>32</v>
      </c>
      <c r="H276" s="14" t="s">
        <v>48</v>
      </c>
      <c r="I276" s="15">
        <v>5.3</v>
      </c>
      <c r="J276" s="12"/>
      <c r="K276" s="12" t="s">
        <v>357</v>
      </c>
      <c r="L276" s="16">
        <v>0</v>
      </c>
      <c r="M276" s="12">
        <f t="shared" si="56"/>
        <v>0</v>
      </c>
      <c r="N276" s="16">
        <v>1</v>
      </c>
      <c r="O276" s="12">
        <f t="shared" si="57"/>
        <v>1.7666666666666666</v>
      </c>
      <c r="P276" s="16">
        <v>0</v>
      </c>
      <c r="Q276" s="12">
        <f t="shared" si="58"/>
        <v>0</v>
      </c>
      <c r="R276" s="16">
        <v>0</v>
      </c>
      <c r="S276" s="12">
        <f t="shared" si="59"/>
        <v>0</v>
      </c>
      <c r="T276" s="16">
        <v>0</v>
      </c>
      <c r="U276" s="12">
        <f t="shared" si="60"/>
        <v>0</v>
      </c>
      <c r="V276" s="16">
        <v>0</v>
      </c>
      <c r="W276" s="12">
        <f t="shared" si="61"/>
        <v>0</v>
      </c>
      <c r="X276" s="12" t="s">
        <v>16</v>
      </c>
      <c r="Y276" s="12" t="s">
        <v>43</v>
      </c>
      <c r="Z276" s="12"/>
      <c r="AA276" s="22" t="s">
        <v>151</v>
      </c>
      <c r="AB276" s="21" t="s">
        <v>223</v>
      </c>
      <c r="AC276" s="29">
        <f t="shared" si="62"/>
        <v>0.33333333333333331</v>
      </c>
      <c r="AD276" s="19">
        <f t="shared" si="55"/>
        <v>1.7666666666666666</v>
      </c>
      <c r="AE276" s="19"/>
      <c r="AF276" s="19"/>
      <c r="AG276" s="19" t="s">
        <v>166</v>
      </c>
      <c r="AH276" s="19"/>
      <c r="AI276" s="19"/>
      <c r="AJ276" s="10"/>
    </row>
    <row r="277" spans="1:37" customFormat="1" ht="25.5" customHeight="1" x14ac:dyDescent="0.25">
      <c r="A277" s="9" t="s">
        <v>37</v>
      </c>
      <c r="B277" s="10" t="s">
        <v>38</v>
      </c>
      <c r="C277" s="9">
        <v>5</v>
      </c>
      <c r="D277" s="14" t="s">
        <v>356</v>
      </c>
      <c r="E277" s="12" t="s">
        <v>40</v>
      </c>
      <c r="F277" s="13">
        <v>5</v>
      </c>
      <c r="G277" s="13">
        <v>32</v>
      </c>
      <c r="H277" s="14" t="s">
        <v>48</v>
      </c>
      <c r="I277" s="15">
        <v>5.3</v>
      </c>
      <c r="J277" s="12">
        <f>(M277+O277+Q277+S277+U277+W277)/AC277</f>
        <v>5.3</v>
      </c>
      <c r="K277" s="12" t="s">
        <v>357</v>
      </c>
      <c r="L277" s="16">
        <v>0</v>
      </c>
      <c r="M277" s="12">
        <f t="shared" si="56"/>
        <v>0</v>
      </c>
      <c r="N277" s="16">
        <v>1</v>
      </c>
      <c r="O277" s="12">
        <f t="shared" si="57"/>
        <v>1.7666666666666666</v>
      </c>
      <c r="P277" s="16">
        <v>0</v>
      </c>
      <c r="Q277" s="12">
        <f t="shared" si="58"/>
        <v>0</v>
      </c>
      <c r="R277" s="16">
        <v>0</v>
      </c>
      <c r="S277" s="12">
        <f t="shared" si="59"/>
        <v>0</v>
      </c>
      <c r="T277" s="16">
        <v>0</v>
      </c>
      <c r="U277" s="12">
        <f t="shared" si="60"/>
        <v>0</v>
      </c>
      <c r="V277" s="16">
        <v>0</v>
      </c>
      <c r="W277" s="12">
        <f t="shared" si="61"/>
        <v>0</v>
      </c>
      <c r="X277" s="10" t="s">
        <v>16</v>
      </c>
      <c r="Y277" s="12" t="s">
        <v>43</v>
      </c>
      <c r="Z277" s="42"/>
      <c r="AA277" s="22" t="s">
        <v>151</v>
      </c>
      <c r="AB277" s="21" t="s">
        <v>152</v>
      </c>
      <c r="AC277" s="29">
        <f t="shared" si="62"/>
        <v>0.33333333333333331</v>
      </c>
      <c r="AD277" s="19">
        <f t="shared" si="55"/>
        <v>1.7666666666666666</v>
      </c>
      <c r="AE277" s="19"/>
      <c r="AF277" s="19"/>
      <c r="AG277" s="19" t="s">
        <v>166</v>
      </c>
      <c r="AH277" s="19"/>
      <c r="AI277" s="19"/>
      <c r="AJ277" s="10"/>
    </row>
    <row r="278" spans="1:37" customFormat="1" ht="25.5" customHeight="1" x14ac:dyDescent="0.25">
      <c r="A278" s="9" t="s">
        <v>37</v>
      </c>
      <c r="B278" s="10" t="s">
        <v>38</v>
      </c>
      <c r="C278" s="9">
        <v>5</v>
      </c>
      <c r="D278" s="14" t="s">
        <v>356</v>
      </c>
      <c r="E278" s="12" t="s">
        <v>40</v>
      </c>
      <c r="F278" s="13">
        <v>5</v>
      </c>
      <c r="G278" s="13">
        <v>32</v>
      </c>
      <c r="H278" s="14" t="s">
        <v>48</v>
      </c>
      <c r="I278" s="15">
        <v>5.3</v>
      </c>
      <c r="J278" s="12"/>
      <c r="K278" s="12" t="s">
        <v>357</v>
      </c>
      <c r="L278" s="16">
        <v>0</v>
      </c>
      <c r="M278" s="12">
        <f t="shared" si="56"/>
        <v>0</v>
      </c>
      <c r="N278" s="16">
        <v>1</v>
      </c>
      <c r="O278" s="12">
        <f t="shared" si="57"/>
        <v>1.7666666666666666</v>
      </c>
      <c r="P278" s="16">
        <v>0</v>
      </c>
      <c r="Q278" s="12">
        <f t="shared" si="58"/>
        <v>0</v>
      </c>
      <c r="R278" s="16">
        <v>0</v>
      </c>
      <c r="S278" s="12">
        <f t="shared" si="59"/>
        <v>0</v>
      </c>
      <c r="T278" s="16">
        <v>0</v>
      </c>
      <c r="U278" s="12">
        <f t="shared" si="60"/>
        <v>0</v>
      </c>
      <c r="V278" s="16">
        <v>0</v>
      </c>
      <c r="W278" s="12">
        <f t="shared" si="61"/>
        <v>0</v>
      </c>
      <c r="X278" s="12" t="s">
        <v>16</v>
      </c>
      <c r="Y278" s="12" t="s">
        <v>43</v>
      </c>
      <c r="Z278" s="12"/>
      <c r="AA278" s="22" t="s">
        <v>151</v>
      </c>
      <c r="AB278" s="21" t="s">
        <v>154</v>
      </c>
      <c r="AC278" s="29">
        <f t="shared" si="62"/>
        <v>0.33333333333333331</v>
      </c>
      <c r="AD278" s="19">
        <f t="shared" si="55"/>
        <v>1.7666666666666666</v>
      </c>
      <c r="AE278" s="19"/>
      <c r="AF278" s="19"/>
      <c r="AG278" s="19" t="s">
        <v>166</v>
      </c>
      <c r="AH278" s="19"/>
      <c r="AI278" s="19"/>
      <c r="AJ278" s="10"/>
    </row>
    <row r="279" spans="1:37" customFormat="1" ht="51" x14ac:dyDescent="0.25">
      <c r="A279" s="9" t="s">
        <v>37</v>
      </c>
      <c r="B279" s="10" t="s">
        <v>38</v>
      </c>
      <c r="C279" s="9">
        <v>5</v>
      </c>
      <c r="D279" s="14" t="s">
        <v>356</v>
      </c>
      <c r="E279" s="12" t="s">
        <v>40</v>
      </c>
      <c r="F279" s="13">
        <v>5</v>
      </c>
      <c r="G279" s="13">
        <v>32</v>
      </c>
      <c r="H279" s="14" t="s">
        <v>94</v>
      </c>
      <c r="I279" s="15">
        <v>5.3</v>
      </c>
      <c r="J279" s="12"/>
      <c r="K279" s="12" t="s">
        <v>357</v>
      </c>
      <c r="L279" s="16">
        <v>0</v>
      </c>
      <c r="M279" s="12">
        <f t="shared" si="56"/>
        <v>0</v>
      </c>
      <c r="N279" s="16">
        <v>1</v>
      </c>
      <c r="O279" s="12">
        <f t="shared" si="57"/>
        <v>1.7666666666666666</v>
      </c>
      <c r="P279" s="16">
        <v>0</v>
      </c>
      <c r="Q279" s="12">
        <f t="shared" si="58"/>
        <v>0</v>
      </c>
      <c r="R279" s="16">
        <v>0</v>
      </c>
      <c r="S279" s="12">
        <f t="shared" si="59"/>
        <v>0</v>
      </c>
      <c r="T279" s="16">
        <v>0</v>
      </c>
      <c r="U279" s="12">
        <f t="shared" si="60"/>
        <v>0</v>
      </c>
      <c r="V279" s="16">
        <v>0</v>
      </c>
      <c r="W279" s="12">
        <f t="shared" si="61"/>
        <v>0</v>
      </c>
      <c r="X279" s="12" t="s">
        <v>16</v>
      </c>
      <c r="Y279" s="12" t="s">
        <v>43</v>
      </c>
      <c r="Z279" s="12"/>
      <c r="AA279" s="22" t="s">
        <v>151</v>
      </c>
      <c r="AB279" s="21" t="s">
        <v>223</v>
      </c>
      <c r="AC279" s="29">
        <f t="shared" si="62"/>
        <v>0.33333333333333331</v>
      </c>
      <c r="AD279" s="19">
        <f t="shared" si="55"/>
        <v>1.7666666666666666</v>
      </c>
      <c r="AE279" s="19"/>
      <c r="AF279" s="19"/>
      <c r="AG279" s="19" t="s">
        <v>166</v>
      </c>
      <c r="AH279" s="19"/>
      <c r="AI279" s="19"/>
      <c r="AJ279" s="10"/>
    </row>
    <row r="280" spans="1:37" customFormat="1" ht="51" x14ac:dyDescent="0.25">
      <c r="A280" s="9" t="s">
        <v>37</v>
      </c>
      <c r="B280" s="10" t="s">
        <v>38</v>
      </c>
      <c r="C280" s="9">
        <v>5</v>
      </c>
      <c r="D280" s="14" t="s">
        <v>356</v>
      </c>
      <c r="E280" s="12" t="s">
        <v>40</v>
      </c>
      <c r="F280" s="13">
        <v>5</v>
      </c>
      <c r="G280" s="13">
        <v>32</v>
      </c>
      <c r="H280" s="14" t="s">
        <v>94</v>
      </c>
      <c r="I280" s="15">
        <v>5.3</v>
      </c>
      <c r="J280" s="12"/>
      <c r="K280" s="12" t="s">
        <v>357</v>
      </c>
      <c r="L280" s="16">
        <v>0</v>
      </c>
      <c r="M280" s="12">
        <f t="shared" si="56"/>
        <v>0</v>
      </c>
      <c r="N280" s="16">
        <v>1</v>
      </c>
      <c r="O280" s="12">
        <f t="shared" si="57"/>
        <v>1.7666666666666666</v>
      </c>
      <c r="P280" s="16">
        <v>0</v>
      </c>
      <c r="Q280" s="12">
        <f t="shared" si="58"/>
        <v>0</v>
      </c>
      <c r="R280" s="16">
        <v>0</v>
      </c>
      <c r="S280" s="12">
        <f t="shared" si="59"/>
        <v>0</v>
      </c>
      <c r="T280" s="16">
        <v>0</v>
      </c>
      <c r="U280" s="12">
        <f t="shared" si="60"/>
        <v>0</v>
      </c>
      <c r="V280" s="16">
        <v>0</v>
      </c>
      <c r="W280" s="12">
        <f t="shared" si="61"/>
        <v>0</v>
      </c>
      <c r="X280" s="12" t="s">
        <v>16</v>
      </c>
      <c r="Y280" s="12" t="s">
        <v>43</v>
      </c>
      <c r="Z280" s="12"/>
      <c r="AA280" s="22" t="s">
        <v>151</v>
      </c>
      <c r="AB280" s="21" t="s">
        <v>154</v>
      </c>
      <c r="AC280" s="29">
        <f t="shared" si="62"/>
        <v>0.33333333333333331</v>
      </c>
      <c r="AD280" s="19">
        <f t="shared" si="55"/>
        <v>1.7666666666666666</v>
      </c>
      <c r="AE280" s="19"/>
      <c r="AF280" s="19"/>
      <c r="AG280" s="19" t="s">
        <v>166</v>
      </c>
      <c r="AH280" s="19"/>
      <c r="AI280" s="19"/>
      <c r="AJ280" s="10"/>
    </row>
    <row r="281" spans="1:37" customFormat="1" ht="51" x14ac:dyDescent="0.25">
      <c r="A281" s="9" t="s">
        <v>37</v>
      </c>
      <c r="B281" s="10" t="s">
        <v>38</v>
      </c>
      <c r="C281" s="9">
        <v>5</v>
      </c>
      <c r="D281" s="14" t="s">
        <v>356</v>
      </c>
      <c r="E281" s="12" t="s">
        <v>90</v>
      </c>
      <c r="F281" s="13">
        <v>5</v>
      </c>
      <c r="G281" s="13">
        <v>32</v>
      </c>
      <c r="H281" s="14" t="s">
        <v>94</v>
      </c>
      <c r="I281" s="15">
        <v>5.3</v>
      </c>
      <c r="J281" s="12">
        <f>(M281+O281+Q281+S281+U281+W281)/AC281</f>
        <v>5.3</v>
      </c>
      <c r="K281" s="12" t="s">
        <v>357</v>
      </c>
      <c r="L281" s="16">
        <v>0</v>
      </c>
      <c r="M281" s="12">
        <f t="shared" si="56"/>
        <v>0</v>
      </c>
      <c r="N281" s="16">
        <v>1</v>
      </c>
      <c r="O281" s="12">
        <f t="shared" si="57"/>
        <v>1.7666666666666666</v>
      </c>
      <c r="P281" s="16">
        <v>0</v>
      </c>
      <c r="Q281" s="12">
        <f t="shared" si="58"/>
        <v>0</v>
      </c>
      <c r="R281" s="16">
        <v>0</v>
      </c>
      <c r="S281" s="12">
        <f t="shared" si="59"/>
        <v>0</v>
      </c>
      <c r="T281" s="16">
        <v>0</v>
      </c>
      <c r="U281" s="12">
        <f t="shared" si="60"/>
        <v>0</v>
      </c>
      <c r="V281" s="16">
        <v>0</v>
      </c>
      <c r="W281" s="12">
        <f t="shared" si="61"/>
        <v>0</v>
      </c>
      <c r="X281" s="12" t="s">
        <v>16</v>
      </c>
      <c r="Y281" s="12" t="s">
        <v>43</v>
      </c>
      <c r="Z281" s="12"/>
      <c r="AA281" s="22" t="s">
        <v>151</v>
      </c>
      <c r="AB281" s="21" t="s">
        <v>152</v>
      </c>
      <c r="AC281" s="29">
        <f t="shared" si="62"/>
        <v>0.33333333333333331</v>
      </c>
      <c r="AD281" s="19">
        <f t="shared" si="55"/>
        <v>1.7666666666666666</v>
      </c>
      <c r="AE281" s="19"/>
      <c r="AF281" s="19"/>
      <c r="AG281" s="19" t="s">
        <v>166</v>
      </c>
      <c r="AH281" s="19"/>
      <c r="AI281" s="19"/>
      <c r="AJ281" s="10"/>
    </row>
    <row r="282" spans="1:37" customFormat="1" ht="25.5" x14ac:dyDescent="0.25">
      <c r="A282" s="9" t="s">
        <v>37</v>
      </c>
      <c r="B282" s="28" t="s">
        <v>38</v>
      </c>
      <c r="C282" s="9" t="s">
        <v>147</v>
      </c>
      <c r="D282" s="11" t="s">
        <v>148</v>
      </c>
      <c r="E282" s="12" t="s">
        <v>90</v>
      </c>
      <c r="F282" s="10"/>
      <c r="G282" s="28"/>
      <c r="H282" s="11" t="s">
        <v>554</v>
      </c>
      <c r="I282" s="28">
        <v>4</v>
      </c>
      <c r="J282" s="12">
        <f>(M282+O282+Q282+S282+U282+W282)/AC282</f>
        <v>4</v>
      </c>
      <c r="K282" s="12"/>
      <c r="L282" s="16">
        <v>0</v>
      </c>
      <c r="M282" s="12">
        <f t="shared" si="56"/>
        <v>0</v>
      </c>
      <c r="N282" s="16">
        <v>1</v>
      </c>
      <c r="O282" s="12">
        <f t="shared" si="57"/>
        <v>4</v>
      </c>
      <c r="P282" s="16">
        <v>0</v>
      </c>
      <c r="Q282" s="12">
        <f t="shared" si="58"/>
        <v>0</v>
      </c>
      <c r="R282" s="16">
        <v>0</v>
      </c>
      <c r="S282" s="12">
        <f t="shared" si="59"/>
        <v>0</v>
      </c>
      <c r="T282" s="16">
        <v>0</v>
      </c>
      <c r="U282" s="12">
        <f t="shared" si="60"/>
        <v>0</v>
      </c>
      <c r="V282" s="16">
        <v>0</v>
      </c>
      <c r="W282" s="12">
        <f t="shared" si="61"/>
        <v>0</v>
      </c>
      <c r="X282" s="12" t="s">
        <v>16</v>
      </c>
      <c r="Y282" s="12" t="s">
        <v>43</v>
      </c>
      <c r="Z282" s="12"/>
      <c r="AA282" s="22" t="s">
        <v>151</v>
      </c>
      <c r="AB282" s="21" t="s">
        <v>152</v>
      </c>
      <c r="AC282" s="29">
        <v>1</v>
      </c>
      <c r="AD282" s="19">
        <f t="shared" si="55"/>
        <v>4</v>
      </c>
      <c r="AE282" s="30"/>
      <c r="AF282" s="30"/>
      <c r="AG282" s="34" t="s">
        <v>166</v>
      </c>
      <c r="AH282" s="30"/>
      <c r="AI282" s="34" t="s">
        <v>128</v>
      </c>
      <c r="AJ282" s="10"/>
    </row>
    <row r="283" spans="1:37" customFormat="1" x14ac:dyDescent="0.25">
      <c r="A283" s="9" t="s">
        <v>37</v>
      </c>
      <c r="B283" s="10" t="s">
        <v>67</v>
      </c>
      <c r="C283" s="9">
        <v>1</v>
      </c>
      <c r="D283" s="14" t="s">
        <v>354</v>
      </c>
      <c r="E283" s="12" t="s">
        <v>40</v>
      </c>
      <c r="F283" s="13">
        <v>10</v>
      </c>
      <c r="G283" s="13">
        <v>19</v>
      </c>
      <c r="H283" s="14" t="s">
        <v>74</v>
      </c>
      <c r="I283" s="15">
        <v>30</v>
      </c>
      <c r="J283" s="12"/>
      <c r="K283" s="12" t="s">
        <v>354</v>
      </c>
      <c r="L283" s="16">
        <v>0</v>
      </c>
      <c r="M283" s="12">
        <f t="shared" si="56"/>
        <v>0</v>
      </c>
      <c r="N283" s="16">
        <v>1</v>
      </c>
      <c r="O283" s="12">
        <f t="shared" si="57"/>
        <v>30</v>
      </c>
      <c r="P283" s="16">
        <v>0</v>
      </c>
      <c r="Q283" s="12">
        <f t="shared" si="58"/>
        <v>0</v>
      </c>
      <c r="R283" s="16">
        <v>0</v>
      </c>
      <c r="S283" s="12">
        <f t="shared" si="59"/>
        <v>0</v>
      </c>
      <c r="T283" s="16">
        <v>0</v>
      </c>
      <c r="U283" s="12">
        <f t="shared" si="60"/>
        <v>0</v>
      </c>
      <c r="V283" s="16">
        <v>0</v>
      </c>
      <c r="W283" s="12">
        <f t="shared" si="61"/>
        <v>0</v>
      </c>
      <c r="X283" s="12" t="s">
        <v>16</v>
      </c>
      <c r="Y283" s="12" t="s">
        <v>43</v>
      </c>
      <c r="Z283" s="12"/>
      <c r="AA283" s="17" t="s">
        <v>45</v>
      </c>
      <c r="AB283" s="20" t="s">
        <v>332</v>
      </c>
      <c r="AC283" s="18">
        <v>1</v>
      </c>
      <c r="AD283" s="19">
        <f t="shared" si="55"/>
        <v>30</v>
      </c>
      <c r="AE283" s="19"/>
      <c r="AF283" s="19"/>
      <c r="AG283" s="19" t="s">
        <v>166</v>
      </c>
      <c r="AH283" s="19"/>
      <c r="AI283" s="19"/>
      <c r="AJ283" s="12"/>
    </row>
    <row r="284" spans="1:37" customFormat="1" ht="25.5" x14ac:dyDescent="0.25">
      <c r="A284" s="9" t="s">
        <v>37</v>
      </c>
      <c r="B284" s="10" t="s">
        <v>67</v>
      </c>
      <c r="C284" s="9">
        <v>1</v>
      </c>
      <c r="D284" s="14" t="s">
        <v>354</v>
      </c>
      <c r="E284" s="12" t="s">
        <v>40</v>
      </c>
      <c r="F284" s="13">
        <v>10</v>
      </c>
      <c r="G284" s="13">
        <v>19</v>
      </c>
      <c r="H284" s="14" t="s">
        <v>69</v>
      </c>
      <c r="I284" s="15">
        <v>95</v>
      </c>
      <c r="J284" s="12"/>
      <c r="K284" s="12" t="s">
        <v>354</v>
      </c>
      <c r="L284" s="16">
        <v>0</v>
      </c>
      <c r="M284" s="12">
        <f t="shared" si="56"/>
        <v>0</v>
      </c>
      <c r="N284" s="16">
        <v>1</v>
      </c>
      <c r="O284" s="12">
        <f t="shared" si="57"/>
        <v>63.333333333333329</v>
      </c>
      <c r="P284" s="16">
        <v>0</v>
      </c>
      <c r="Q284" s="12">
        <f t="shared" si="58"/>
        <v>0</v>
      </c>
      <c r="R284" s="16">
        <v>0</v>
      </c>
      <c r="S284" s="12">
        <f t="shared" si="59"/>
        <v>0</v>
      </c>
      <c r="T284" s="16">
        <v>0</v>
      </c>
      <c r="U284" s="12">
        <f t="shared" si="60"/>
        <v>0</v>
      </c>
      <c r="V284" s="16">
        <v>0</v>
      </c>
      <c r="W284" s="12">
        <f t="shared" si="61"/>
        <v>0</v>
      </c>
      <c r="X284" s="12" t="s">
        <v>16</v>
      </c>
      <c r="Y284" s="12" t="s">
        <v>43</v>
      </c>
      <c r="Z284" s="12"/>
      <c r="AA284" s="17" t="s">
        <v>45</v>
      </c>
      <c r="AB284" s="20" t="s">
        <v>92</v>
      </c>
      <c r="AC284" s="18">
        <v>0.66666666666666663</v>
      </c>
      <c r="AD284" s="19">
        <f t="shared" si="55"/>
        <v>63.333333333333329</v>
      </c>
      <c r="AE284" s="19"/>
      <c r="AF284" s="19"/>
      <c r="AG284" s="19" t="s">
        <v>166</v>
      </c>
      <c r="AH284" s="19"/>
      <c r="AI284" s="19"/>
      <c r="AJ284" s="12"/>
    </row>
    <row r="285" spans="1:37" customFormat="1" ht="25.5" x14ac:dyDescent="0.25">
      <c r="A285" s="9" t="s">
        <v>37</v>
      </c>
      <c r="B285" s="10" t="s">
        <v>67</v>
      </c>
      <c r="C285" s="9">
        <v>1</v>
      </c>
      <c r="D285" s="14" t="s">
        <v>354</v>
      </c>
      <c r="E285" s="12" t="s">
        <v>40</v>
      </c>
      <c r="F285" s="13">
        <v>10</v>
      </c>
      <c r="G285" s="13">
        <v>19</v>
      </c>
      <c r="H285" s="14" t="s">
        <v>69</v>
      </c>
      <c r="I285" s="15">
        <v>95</v>
      </c>
      <c r="J285" s="12"/>
      <c r="K285" s="12" t="s">
        <v>354</v>
      </c>
      <c r="L285" s="16">
        <v>0</v>
      </c>
      <c r="M285" s="12">
        <f t="shared" si="56"/>
        <v>0</v>
      </c>
      <c r="N285" s="16">
        <v>1</v>
      </c>
      <c r="O285" s="12">
        <f t="shared" si="57"/>
        <v>31.666666666666664</v>
      </c>
      <c r="P285" s="16">
        <v>0</v>
      </c>
      <c r="Q285" s="12">
        <f t="shared" si="58"/>
        <v>0</v>
      </c>
      <c r="R285" s="16">
        <v>0</v>
      </c>
      <c r="S285" s="12">
        <f t="shared" si="59"/>
        <v>0</v>
      </c>
      <c r="T285" s="16">
        <v>0</v>
      </c>
      <c r="U285" s="12">
        <f t="shared" si="60"/>
        <v>0</v>
      </c>
      <c r="V285" s="16">
        <v>0</v>
      </c>
      <c r="W285" s="12">
        <f t="shared" si="61"/>
        <v>0</v>
      </c>
      <c r="X285" s="12" t="s">
        <v>16</v>
      </c>
      <c r="Y285" s="12" t="s">
        <v>43</v>
      </c>
      <c r="Z285" s="12"/>
      <c r="AA285" s="17" t="s">
        <v>45</v>
      </c>
      <c r="AB285" s="20" t="s">
        <v>95</v>
      </c>
      <c r="AC285" s="18">
        <v>0.33333333333333331</v>
      </c>
      <c r="AD285" s="19">
        <f t="shared" si="55"/>
        <v>31.666666666666664</v>
      </c>
      <c r="AE285" s="19"/>
      <c r="AF285" s="19"/>
      <c r="AG285" s="19" t="s">
        <v>166</v>
      </c>
      <c r="AH285" s="19"/>
      <c r="AI285" s="19"/>
      <c r="AJ285" s="12"/>
    </row>
    <row r="286" spans="1:37" customFormat="1" x14ac:dyDescent="0.25">
      <c r="A286" s="9" t="s">
        <v>37</v>
      </c>
      <c r="B286" s="10" t="s">
        <v>67</v>
      </c>
      <c r="C286" s="9">
        <v>1</v>
      </c>
      <c r="D286" s="14" t="s">
        <v>354</v>
      </c>
      <c r="E286" s="12" t="s">
        <v>40</v>
      </c>
      <c r="F286" s="13">
        <v>10</v>
      </c>
      <c r="G286" s="13">
        <v>19</v>
      </c>
      <c r="H286" s="14" t="s">
        <v>355</v>
      </c>
      <c r="I286" s="15">
        <v>5</v>
      </c>
      <c r="J286" s="12"/>
      <c r="K286" s="12" t="s">
        <v>354</v>
      </c>
      <c r="L286" s="16">
        <v>0</v>
      </c>
      <c r="M286" s="12">
        <f t="shared" si="56"/>
        <v>0</v>
      </c>
      <c r="N286" s="16">
        <v>1</v>
      </c>
      <c r="O286" s="12">
        <f t="shared" si="57"/>
        <v>2.5</v>
      </c>
      <c r="P286" s="16">
        <v>0</v>
      </c>
      <c r="Q286" s="12">
        <f t="shared" si="58"/>
        <v>0</v>
      </c>
      <c r="R286" s="16">
        <v>0</v>
      </c>
      <c r="S286" s="12">
        <f t="shared" si="59"/>
        <v>0</v>
      </c>
      <c r="T286" s="16">
        <v>0</v>
      </c>
      <c r="U286" s="12">
        <f t="shared" si="60"/>
        <v>0</v>
      </c>
      <c r="V286" s="16">
        <v>0</v>
      </c>
      <c r="W286" s="12">
        <f t="shared" si="61"/>
        <v>0</v>
      </c>
      <c r="X286" s="12" t="s">
        <v>16</v>
      </c>
      <c r="Y286" s="12" t="s">
        <v>43</v>
      </c>
      <c r="Z286" s="12"/>
      <c r="AA286" s="17" t="s">
        <v>45</v>
      </c>
      <c r="AB286" s="20" t="s">
        <v>92</v>
      </c>
      <c r="AC286" s="18">
        <v>0.5</v>
      </c>
      <c r="AD286" s="19">
        <f t="shared" si="55"/>
        <v>2.5</v>
      </c>
      <c r="AE286" s="19"/>
      <c r="AF286" s="19"/>
      <c r="AG286" s="19" t="s">
        <v>166</v>
      </c>
      <c r="AH286" s="19"/>
      <c r="AI286" s="19"/>
      <c r="AJ286" s="12"/>
    </row>
    <row r="287" spans="1:37" customFormat="1" x14ac:dyDescent="0.25">
      <c r="A287" s="9" t="s">
        <v>37</v>
      </c>
      <c r="B287" s="10" t="s">
        <v>67</v>
      </c>
      <c r="C287" s="9">
        <v>1</v>
      </c>
      <c r="D287" s="14" t="s">
        <v>354</v>
      </c>
      <c r="E287" s="12" t="s">
        <v>40</v>
      </c>
      <c r="F287" s="13">
        <v>10</v>
      </c>
      <c r="G287" s="13">
        <v>19</v>
      </c>
      <c r="H287" s="14" t="s">
        <v>355</v>
      </c>
      <c r="I287" s="15">
        <v>5</v>
      </c>
      <c r="J287" s="12"/>
      <c r="K287" s="12" t="s">
        <v>354</v>
      </c>
      <c r="L287" s="16">
        <v>0</v>
      </c>
      <c r="M287" s="12">
        <f t="shared" si="56"/>
        <v>0</v>
      </c>
      <c r="N287" s="16">
        <v>1</v>
      </c>
      <c r="O287" s="12">
        <f t="shared" si="57"/>
        <v>2.5</v>
      </c>
      <c r="P287" s="16">
        <v>0</v>
      </c>
      <c r="Q287" s="12">
        <f t="shared" si="58"/>
        <v>0</v>
      </c>
      <c r="R287" s="16">
        <v>0</v>
      </c>
      <c r="S287" s="12">
        <f t="shared" si="59"/>
        <v>0</v>
      </c>
      <c r="T287" s="16">
        <v>0</v>
      </c>
      <c r="U287" s="12">
        <f t="shared" si="60"/>
        <v>0</v>
      </c>
      <c r="V287" s="16">
        <v>0</v>
      </c>
      <c r="W287" s="12">
        <f t="shared" si="61"/>
        <v>0</v>
      </c>
      <c r="X287" s="12" t="s">
        <v>16</v>
      </c>
      <c r="Y287" s="12" t="s">
        <v>43</v>
      </c>
      <c r="Z287" s="12"/>
      <c r="AA287" s="17" t="s">
        <v>45</v>
      </c>
      <c r="AB287" s="20" t="s">
        <v>95</v>
      </c>
      <c r="AC287" s="18">
        <v>0.5</v>
      </c>
      <c r="AD287" s="19">
        <f t="shared" si="55"/>
        <v>2.5</v>
      </c>
      <c r="AE287" s="19"/>
      <c r="AF287" s="19"/>
      <c r="AG287" s="19" t="s">
        <v>166</v>
      </c>
      <c r="AH287" s="19"/>
      <c r="AI287" s="19"/>
      <c r="AJ287" s="12"/>
    </row>
    <row r="288" spans="1:37" customFormat="1" ht="63.75" x14ac:dyDescent="0.25">
      <c r="A288" s="9" t="s">
        <v>37</v>
      </c>
      <c r="B288" s="10" t="s">
        <v>38</v>
      </c>
      <c r="C288" s="9">
        <v>5</v>
      </c>
      <c r="D288" s="14" t="s">
        <v>359</v>
      </c>
      <c r="E288" s="12" t="s">
        <v>90</v>
      </c>
      <c r="F288" s="13">
        <v>5</v>
      </c>
      <c r="G288" s="13">
        <v>19</v>
      </c>
      <c r="H288" s="14" t="s">
        <v>360</v>
      </c>
      <c r="I288" s="15">
        <v>178.5</v>
      </c>
      <c r="J288" s="12"/>
      <c r="K288" s="12" t="s">
        <v>354</v>
      </c>
      <c r="L288" s="16">
        <v>0</v>
      </c>
      <c r="M288" s="12">
        <f t="shared" si="56"/>
        <v>0</v>
      </c>
      <c r="N288" s="16">
        <v>1</v>
      </c>
      <c r="O288" s="12">
        <f t="shared" si="57"/>
        <v>89.25</v>
      </c>
      <c r="P288" s="16">
        <v>0</v>
      </c>
      <c r="Q288" s="12">
        <f t="shared" si="58"/>
        <v>0</v>
      </c>
      <c r="R288" s="16">
        <v>0</v>
      </c>
      <c r="S288" s="12">
        <f t="shared" si="59"/>
        <v>0</v>
      </c>
      <c r="T288" s="16">
        <v>0</v>
      </c>
      <c r="U288" s="12">
        <f t="shared" si="60"/>
        <v>0</v>
      </c>
      <c r="V288" s="16">
        <v>0</v>
      </c>
      <c r="W288" s="12">
        <f t="shared" si="61"/>
        <v>0</v>
      </c>
      <c r="X288" s="12" t="s">
        <v>16</v>
      </c>
      <c r="Y288" s="12" t="s">
        <v>43</v>
      </c>
      <c r="Z288" s="12"/>
      <c r="AA288" s="22" t="s">
        <v>45</v>
      </c>
      <c r="AB288" s="21" t="s">
        <v>92</v>
      </c>
      <c r="AC288" s="29">
        <v>0.5</v>
      </c>
      <c r="AD288" s="19">
        <f t="shared" si="55"/>
        <v>89.25</v>
      </c>
      <c r="AE288" s="19"/>
      <c r="AF288" s="19"/>
      <c r="AG288" s="19" t="s">
        <v>166</v>
      </c>
      <c r="AH288" s="19"/>
      <c r="AI288" s="19"/>
      <c r="AJ288" s="10"/>
    </row>
    <row r="289" spans="1:46" customFormat="1" ht="63.75" x14ac:dyDescent="0.25">
      <c r="A289" s="9" t="s">
        <v>37</v>
      </c>
      <c r="B289" s="10" t="s">
        <v>38</v>
      </c>
      <c r="C289" s="9">
        <v>5</v>
      </c>
      <c r="D289" s="14" t="s">
        <v>359</v>
      </c>
      <c r="E289" s="12" t="s">
        <v>90</v>
      </c>
      <c r="F289" s="13">
        <v>5</v>
      </c>
      <c r="G289" s="13">
        <v>19</v>
      </c>
      <c r="H289" s="14" t="s">
        <v>360</v>
      </c>
      <c r="I289" s="15">
        <v>178.5</v>
      </c>
      <c r="J289" s="12"/>
      <c r="K289" s="12" t="s">
        <v>354</v>
      </c>
      <c r="L289" s="16">
        <v>0</v>
      </c>
      <c r="M289" s="12">
        <f t="shared" si="56"/>
        <v>0</v>
      </c>
      <c r="N289" s="16">
        <v>1</v>
      </c>
      <c r="O289" s="12">
        <f t="shared" si="57"/>
        <v>89.25</v>
      </c>
      <c r="P289" s="16">
        <v>0</v>
      </c>
      <c r="Q289" s="12">
        <f t="shared" si="58"/>
        <v>0</v>
      </c>
      <c r="R289" s="16">
        <v>0</v>
      </c>
      <c r="S289" s="12">
        <f t="shared" si="59"/>
        <v>0</v>
      </c>
      <c r="T289" s="16">
        <v>0</v>
      </c>
      <c r="U289" s="12">
        <f t="shared" si="60"/>
        <v>0</v>
      </c>
      <c r="V289" s="16">
        <v>0</v>
      </c>
      <c r="W289" s="12">
        <f t="shared" si="61"/>
        <v>0</v>
      </c>
      <c r="X289" s="12" t="s">
        <v>16</v>
      </c>
      <c r="Y289" s="12" t="s">
        <v>43</v>
      </c>
      <c r="Z289" s="12"/>
      <c r="AA289" s="22" t="s">
        <v>45</v>
      </c>
      <c r="AB289" s="21" t="s">
        <v>95</v>
      </c>
      <c r="AC289" s="29">
        <v>0.5</v>
      </c>
      <c r="AD289" s="19">
        <f t="shared" si="55"/>
        <v>89.25</v>
      </c>
      <c r="AE289" s="19"/>
      <c r="AF289" s="19"/>
      <c r="AG289" s="19" t="s">
        <v>166</v>
      </c>
      <c r="AH289" s="19"/>
      <c r="AI289" s="19"/>
      <c r="AJ289" s="10"/>
    </row>
    <row r="290" spans="1:46" customFormat="1" ht="25.5" x14ac:dyDescent="0.25">
      <c r="A290" s="151" t="s">
        <v>37</v>
      </c>
      <c r="B290" s="28" t="s">
        <v>67</v>
      </c>
      <c r="C290" s="9">
        <v>5</v>
      </c>
      <c r="D290" s="11" t="s">
        <v>362</v>
      </c>
      <c r="E290" s="12" t="s">
        <v>40</v>
      </c>
      <c r="F290" s="13">
        <v>15</v>
      </c>
      <c r="G290" s="13">
        <v>45</v>
      </c>
      <c r="H290" s="11" t="s">
        <v>69</v>
      </c>
      <c r="I290" s="43">
        <v>675</v>
      </c>
      <c r="J290" s="10"/>
      <c r="K290" s="12"/>
      <c r="L290" s="16">
        <v>1</v>
      </c>
      <c r="M290" s="12">
        <f t="shared" si="56"/>
        <v>96.428571428571416</v>
      </c>
      <c r="N290" s="16">
        <v>0</v>
      </c>
      <c r="O290" s="12">
        <f t="shared" si="57"/>
        <v>0</v>
      </c>
      <c r="P290" s="16">
        <v>0</v>
      </c>
      <c r="Q290" s="12">
        <f t="shared" si="58"/>
        <v>0</v>
      </c>
      <c r="R290" s="16">
        <v>0</v>
      </c>
      <c r="S290" s="12">
        <f t="shared" si="59"/>
        <v>0</v>
      </c>
      <c r="T290" s="16">
        <v>0</v>
      </c>
      <c r="U290" s="12">
        <f t="shared" si="60"/>
        <v>0</v>
      </c>
      <c r="V290" s="16">
        <v>0</v>
      </c>
      <c r="W290" s="12">
        <f t="shared" si="61"/>
        <v>0</v>
      </c>
      <c r="X290" s="12" t="s">
        <v>14</v>
      </c>
      <c r="Y290" s="12" t="s">
        <v>43</v>
      </c>
      <c r="Z290" s="12"/>
      <c r="AA290" s="22" t="s">
        <v>151</v>
      </c>
      <c r="AB290" s="22" t="s">
        <v>265</v>
      </c>
      <c r="AC290" s="29">
        <v>0.14285714285714285</v>
      </c>
      <c r="AD290" s="19">
        <f>AC290*I291</f>
        <v>96.428571428571416</v>
      </c>
      <c r="AE290" s="19"/>
      <c r="AF290" s="19"/>
      <c r="AG290" s="19" t="s">
        <v>166</v>
      </c>
      <c r="AH290" s="19"/>
      <c r="AI290" s="19"/>
      <c r="AJ290" s="10"/>
      <c r="AK290">
        <v>10</v>
      </c>
    </row>
    <row r="291" spans="1:46" customFormat="1" ht="25.5" x14ac:dyDescent="0.25">
      <c r="A291" s="151" t="s">
        <v>37</v>
      </c>
      <c r="B291" s="10" t="s">
        <v>67</v>
      </c>
      <c r="C291" s="9">
        <v>5</v>
      </c>
      <c r="D291" s="11" t="s">
        <v>362</v>
      </c>
      <c r="E291" s="12" t="s">
        <v>40</v>
      </c>
      <c r="F291" s="13">
        <v>15</v>
      </c>
      <c r="G291" s="13">
        <v>45</v>
      </c>
      <c r="H291" s="14" t="s">
        <v>69</v>
      </c>
      <c r="I291" s="15">
        <v>675</v>
      </c>
      <c r="J291" s="12"/>
      <c r="K291" s="12"/>
      <c r="L291" s="16">
        <v>1</v>
      </c>
      <c r="M291" s="12">
        <f t="shared" si="56"/>
        <v>96.428571428571416</v>
      </c>
      <c r="N291" s="16">
        <v>0</v>
      </c>
      <c r="O291" s="12">
        <f t="shared" si="57"/>
        <v>0</v>
      </c>
      <c r="P291" s="16">
        <v>0</v>
      </c>
      <c r="Q291" s="12">
        <f t="shared" si="58"/>
        <v>0</v>
      </c>
      <c r="R291" s="16">
        <v>0</v>
      </c>
      <c r="S291" s="12">
        <f t="shared" si="59"/>
        <v>0</v>
      </c>
      <c r="T291" s="16">
        <v>0</v>
      </c>
      <c r="U291" s="12">
        <f t="shared" si="60"/>
        <v>0</v>
      </c>
      <c r="V291" s="16">
        <v>0</v>
      </c>
      <c r="W291" s="12">
        <f t="shared" si="61"/>
        <v>0</v>
      </c>
      <c r="X291" s="12" t="s">
        <v>14</v>
      </c>
      <c r="Y291" s="12" t="s">
        <v>43</v>
      </c>
      <c r="Z291" s="12"/>
      <c r="AA291" s="17" t="s">
        <v>151</v>
      </c>
      <c r="AB291" s="21" t="s">
        <v>154</v>
      </c>
      <c r="AC291" s="29">
        <v>0.14285714285714285</v>
      </c>
      <c r="AD291" s="19">
        <f>AC291*I292</f>
        <v>96.428571428571416</v>
      </c>
      <c r="AE291" s="19"/>
      <c r="AF291" s="19"/>
      <c r="AG291" s="19" t="s">
        <v>166</v>
      </c>
      <c r="AH291" s="19"/>
      <c r="AI291" s="19"/>
      <c r="AJ291" s="10"/>
      <c r="AK291">
        <v>10</v>
      </c>
    </row>
    <row r="292" spans="1:46" customFormat="1" ht="25.5" x14ac:dyDescent="0.25">
      <c r="A292" s="151" t="s">
        <v>37</v>
      </c>
      <c r="B292" s="10" t="s">
        <v>67</v>
      </c>
      <c r="C292" s="9">
        <v>5</v>
      </c>
      <c r="D292" s="11" t="s">
        <v>362</v>
      </c>
      <c r="E292" s="12" t="s">
        <v>40</v>
      </c>
      <c r="F292" s="13">
        <v>15</v>
      </c>
      <c r="G292" s="13">
        <v>45</v>
      </c>
      <c r="H292" s="14" t="s">
        <v>69</v>
      </c>
      <c r="I292" s="15">
        <v>675</v>
      </c>
      <c r="J292" s="12"/>
      <c r="K292" s="12"/>
      <c r="L292" s="16">
        <v>1</v>
      </c>
      <c r="M292" s="12">
        <f t="shared" si="56"/>
        <v>96.428571428571416</v>
      </c>
      <c r="N292" s="16">
        <v>0</v>
      </c>
      <c r="O292" s="12">
        <f t="shared" si="57"/>
        <v>0</v>
      </c>
      <c r="P292" s="16">
        <v>0</v>
      </c>
      <c r="Q292" s="12">
        <f t="shared" si="58"/>
        <v>0</v>
      </c>
      <c r="R292" s="16">
        <v>0</v>
      </c>
      <c r="S292" s="12">
        <f t="shared" si="59"/>
        <v>0</v>
      </c>
      <c r="T292" s="16">
        <v>0</v>
      </c>
      <c r="U292" s="12">
        <f t="shared" si="60"/>
        <v>0</v>
      </c>
      <c r="V292" s="16">
        <v>0</v>
      </c>
      <c r="W292" s="12">
        <f t="shared" si="61"/>
        <v>0</v>
      </c>
      <c r="X292" s="12" t="s">
        <v>14</v>
      </c>
      <c r="Y292" s="12" t="s">
        <v>43</v>
      </c>
      <c r="Z292" s="12"/>
      <c r="AA292" s="17" t="s">
        <v>57</v>
      </c>
      <c r="AB292" s="22" t="s">
        <v>65</v>
      </c>
      <c r="AC292" s="29">
        <v>0.14285714285714285</v>
      </c>
      <c r="AD292" s="19">
        <f>AC292*I293</f>
        <v>96.428571428571416</v>
      </c>
      <c r="AE292" s="19"/>
      <c r="AF292" s="19"/>
      <c r="AG292" s="19" t="s">
        <v>166</v>
      </c>
      <c r="AH292" s="19"/>
      <c r="AI292" s="19"/>
      <c r="AJ292" s="10"/>
      <c r="AK292">
        <v>10</v>
      </c>
    </row>
    <row r="293" spans="1:46" customFormat="1" ht="25.5" x14ac:dyDescent="0.25">
      <c r="A293" s="151" t="s">
        <v>37</v>
      </c>
      <c r="B293" s="10" t="s">
        <v>67</v>
      </c>
      <c r="C293" s="9">
        <v>5</v>
      </c>
      <c r="D293" s="14" t="s">
        <v>362</v>
      </c>
      <c r="E293" s="12" t="s">
        <v>40</v>
      </c>
      <c r="F293" s="13">
        <v>15</v>
      </c>
      <c r="G293" s="13">
        <v>45</v>
      </c>
      <c r="H293" s="14" t="s">
        <v>69</v>
      </c>
      <c r="I293" s="15">
        <v>675</v>
      </c>
      <c r="J293" s="12"/>
      <c r="K293" s="12"/>
      <c r="L293" s="16">
        <v>1</v>
      </c>
      <c r="M293" s="12">
        <f t="shared" si="56"/>
        <v>96.428571428571416</v>
      </c>
      <c r="N293" s="16">
        <v>0</v>
      </c>
      <c r="O293" s="12">
        <f t="shared" si="57"/>
        <v>0</v>
      </c>
      <c r="P293" s="16">
        <v>0</v>
      </c>
      <c r="Q293" s="12">
        <f t="shared" si="58"/>
        <v>0</v>
      </c>
      <c r="R293" s="16">
        <v>0</v>
      </c>
      <c r="S293" s="12">
        <f t="shared" si="59"/>
        <v>0</v>
      </c>
      <c r="T293" s="16">
        <v>0</v>
      </c>
      <c r="U293" s="12">
        <f t="shared" si="60"/>
        <v>0</v>
      </c>
      <c r="V293" s="16">
        <v>0</v>
      </c>
      <c r="W293" s="12">
        <f t="shared" si="61"/>
        <v>0</v>
      </c>
      <c r="X293" s="12" t="s">
        <v>14</v>
      </c>
      <c r="Y293" s="12" t="s">
        <v>43</v>
      </c>
      <c r="Z293" s="12"/>
      <c r="AA293" s="22" t="s">
        <v>131</v>
      </c>
      <c r="AB293" s="21" t="s">
        <v>132</v>
      </c>
      <c r="AC293" s="29">
        <v>0.14285714285714285</v>
      </c>
      <c r="AD293" s="19">
        <f t="shared" ref="AD293:AD310" si="63">AC293*I293</f>
        <v>96.428571428571416</v>
      </c>
      <c r="AE293" s="19"/>
      <c r="AF293" s="19"/>
      <c r="AG293" s="19" t="s">
        <v>166</v>
      </c>
      <c r="AH293" s="19"/>
      <c r="AI293" s="19"/>
      <c r="AJ293" s="10"/>
      <c r="AK293">
        <v>10</v>
      </c>
    </row>
    <row r="294" spans="1:46" customFormat="1" ht="25.5" x14ac:dyDescent="0.25">
      <c r="A294" s="151" t="s">
        <v>37</v>
      </c>
      <c r="B294" s="10" t="s">
        <v>67</v>
      </c>
      <c r="C294" s="9">
        <v>5</v>
      </c>
      <c r="D294" s="11" t="s">
        <v>362</v>
      </c>
      <c r="E294" s="12" t="s">
        <v>40</v>
      </c>
      <c r="F294" s="13">
        <v>15</v>
      </c>
      <c r="G294" s="13">
        <v>45</v>
      </c>
      <c r="H294" s="14" t="s">
        <v>69</v>
      </c>
      <c r="I294" s="15">
        <v>675</v>
      </c>
      <c r="J294" s="12">
        <f>(M294+O294+Q294+S294+U294+W294)/AC294</f>
        <v>675</v>
      </c>
      <c r="K294" s="12"/>
      <c r="L294" s="16">
        <v>1</v>
      </c>
      <c r="M294" s="12">
        <f t="shared" si="56"/>
        <v>96.428571428571416</v>
      </c>
      <c r="N294" s="16">
        <v>0</v>
      </c>
      <c r="O294" s="12">
        <f t="shared" si="57"/>
        <v>0</v>
      </c>
      <c r="P294" s="16">
        <v>0</v>
      </c>
      <c r="Q294" s="12">
        <f t="shared" si="58"/>
        <v>0</v>
      </c>
      <c r="R294" s="16">
        <v>0</v>
      </c>
      <c r="S294" s="12">
        <f t="shared" si="59"/>
        <v>0</v>
      </c>
      <c r="T294" s="16">
        <v>0</v>
      </c>
      <c r="U294" s="12">
        <f t="shared" si="60"/>
        <v>0</v>
      </c>
      <c r="V294" s="16">
        <v>0</v>
      </c>
      <c r="W294" s="12">
        <f t="shared" si="61"/>
        <v>0</v>
      </c>
      <c r="X294" s="12" t="s">
        <v>14</v>
      </c>
      <c r="Y294" s="12" t="s">
        <v>43</v>
      </c>
      <c r="Z294" s="12"/>
      <c r="AA294" s="17" t="s">
        <v>151</v>
      </c>
      <c r="AB294" s="21" t="s">
        <v>152</v>
      </c>
      <c r="AC294" s="29">
        <v>0.14285714285714285</v>
      </c>
      <c r="AD294" s="19">
        <f t="shared" si="63"/>
        <v>96.428571428571416</v>
      </c>
      <c r="AE294" s="19"/>
      <c r="AF294" s="19"/>
      <c r="AG294" s="19" t="s">
        <v>166</v>
      </c>
      <c r="AH294" s="19"/>
      <c r="AI294" s="19"/>
      <c r="AJ294" s="10"/>
      <c r="AK294">
        <v>10</v>
      </c>
    </row>
    <row r="295" spans="1:46" ht="24" x14ac:dyDescent="0.2">
      <c r="A295" s="264" t="s">
        <v>37</v>
      </c>
      <c r="B295" s="263" t="s">
        <v>67</v>
      </c>
      <c r="C295" s="264">
        <v>5</v>
      </c>
      <c r="D295" s="265" t="s">
        <v>362</v>
      </c>
      <c r="E295" s="266" t="s">
        <v>40</v>
      </c>
      <c r="F295" s="267">
        <v>15</v>
      </c>
      <c r="G295" s="267">
        <v>1</v>
      </c>
      <c r="H295" s="268" t="s">
        <v>69</v>
      </c>
      <c r="I295" s="269">
        <v>30</v>
      </c>
      <c r="J295" s="266">
        <f>(M295+O295+Q295+S295+U295+W295)/AC295</f>
        <v>30</v>
      </c>
      <c r="K295" s="266"/>
      <c r="L295" s="270">
        <v>1</v>
      </c>
      <c r="M295" s="266">
        <f t="shared" si="56"/>
        <v>15</v>
      </c>
      <c r="N295" s="270">
        <v>0</v>
      </c>
      <c r="O295" s="266">
        <f t="shared" si="57"/>
        <v>0</v>
      </c>
      <c r="P295" s="270">
        <v>0</v>
      </c>
      <c r="Q295" s="266">
        <f t="shared" si="58"/>
        <v>0</v>
      </c>
      <c r="R295" s="270">
        <v>0</v>
      </c>
      <c r="S295" s="12">
        <f t="shared" si="59"/>
        <v>0</v>
      </c>
      <c r="T295" s="16">
        <v>0</v>
      </c>
      <c r="U295" s="12">
        <f t="shared" si="60"/>
        <v>0</v>
      </c>
      <c r="V295" s="270">
        <v>0</v>
      </c>
      <c r="W295" s="266">
        <f t="shared" si="61"/>
        <v>0</v>
      </c>
      <c r="X295" s="266" t="s">
        <v>14</v>
      </c>
      <c r="Y295" s="266" t="s">
        <v>43</v>
      </c>
      <c r="Z295" s="266"/>
      <c r="AA295" s="271" t="s">
        <v>151</v>
      </c>
      <c r="AB295" s="278" t="s">
        <v>152</v>
      </c>
      <c r="AC295" s="279">
        <v>0.5</v>
      </c>
      <c r="AD295" s="273">
        <f t="shared" si="63"/>
        <v>15</v>
      </c>
      <c r="AE295" s="273"/>
      <c r="AF295" s="273" t="s">
        <v>546</v>
      </c>
      <c r="AG295" s="273" t="s">
        <v>166</v>
      </c>
      <c r="AH295" s="273"/>
      <c r="AI295" s="273" t="s">
        <v>765</v>
      </c>
      <c r="AJ295" s="263"/>
      <c r="AK295" s="281"/>
      <c r="AS295" s="249"/>
      <c r="AT295" s="249"/>
    </row>
    <row r="296" spans="1:46" ht="24" x14ac:dyDescent="0.2">
      <c r="A296" s="264" t="s">
        <v>37</v>
      </c>
      <c r="B296" s="263" t="s">
        <v>67</v>
      </c>
      <c r="C296" s="264">
        <v>5</v>
      </c>
      <c r="D296" s="265" t="s">
        <v>362</v>
      </c>
      <c r="E296" s="266" t="s">
        <v>40</v>
      </c>
      <c r="F296" s="267">
        <v>15</v>
      </c>
      <c r="G296" s="267">
        <v>1</v>
      </c>
      <c r="H296" s="268" t="s">
        <v>69</v>
      </c>
      <c r="I296" s="269">
        <v>30</v>
      </c>
      <c r="J296" s="266"/>
      <c r="K296" s="266"/>
      <c r="L296" s="270">
        <v>1</v>
      </c>
      <c r="M296" s="266">
        <f t="shared" si="56"/>
        <v>15</v>
      </c>
      <c r="N296" s="270">
        <v>0</v>
      </c>
      <c r="O296" s="266">
        <f t="shared" si="57"/>
        <v>0</v>
      </c>
      <c r="P296" s="270">
        <v>0</v>
      </c>
      <c r="Q296" s="266">
        <f t="shared" si="58"/>
        <v>0</v>
      </c>
      <c r="R296" s="270">
        <v>0</v>
      </c>
      <c r="S296" s="12">
        <f t="shared" si="59"/>
        <v>0</v>
      </c>
      <c r="T296" s="16">
        <v>0</v>
      </c>
      <c r="U296" s="12">
        <f t="shared" si="60"/>
        <v>0</v>
      </c>
      <c r="V296" s="270">
        <v>0</v>
      </c>
      <c r="W296" s="266">
        <f t="shared" si="61"/>
        <v>0</v>
      </c>
      <c r="X296" s="266" t="s">
        <v>14</v>
      </c>
      <c r="Y296" s="266" t="s">
        <v>43</v>
      </c>
      <c r="Z296" s="266"/>
      <c r="AA296" s="271" t="s">
        <v>151</v>
      </c>
      <c r="AB296" s="278" t="s">
        <v>223</v>
      </c>
      <c r="AC296" s="279">
        <v>0.5</v>
      </c>
      <c r="AD296" s="273">
        <f t="shared" si="63"/>
        <v>15</v>
      </c>
      <c r="AE296" s="273"/>
      <c r="AF296" s="273" t="s">
        <v>546</v>
      </c>
      <c r="AG296" s="273" t="s">
        <v>166</v>
      </c>
      <c r="AH296" s="273"/>
      <c r="AI296" s="273" t="s">
        <v>765</v>
      </c>
      <c r="AJ296" s="263"/>
      <c r="AK296" s="281"/>
      <c r="AL296" s="281" t="s">
        <v>166</v>
      </c>
      <c r="AM296" s="281"/>
      <c r="AS296" s="249"/>
      <c r="AT296" s="249"/>
    </row>
    <row r="297" spans="1:46" customFormat="1" ht="25.5" x14ac:dyDescent="0.25">
      <c r="A297" s="151" t="s">
        <v>37</v>
      </c>
      <c r="B297" s="10" t="s">
        <v>67</v>
      </c>
      <c r="C297" s="9">
        <v>5</v>
      </c>
      <c r="D297" s="11" t="s">
        <v>362</v>
      </c>
      <c r="E297" s="12" t="s">
        <v>40</v>
      </c>
      <c r="F297" s="13">
        <v>15</v>
      </c>
      <c r="G297" s="13">
        <v>45</v>
      </c>
      <c r="H297" s="14" t="s">
        <v>69</v>
      </c>
      <c r="I297" s="15">
        <v>675</v>
      </c>
      <c r="J297" s="12"/>
      <c r="K297" s="12"/>
      <c r="L297" s="16">
        <v>1</v>
      </c>
      <c r="M297" s="12">
        <f t="shared" si="56"/>
        <v>96.428571428571416</v>
      </c>
      <c r="N297" s="16">
        <v>0</v>
      </c>
      <c r="O297" s="12">
        <f t="shared" si="57"/>
        <v>0</v>
      </c>
      <c r="P297" s="16">
        <v>0</v>
      </c>
      <c r="Q297" s="12">
        <f t="shared" si="58"/>
        <v>0</v>
      </c>
      <c r="R297" s="16">
        <v>0</v>
      </c>
      <c r="S297" s="12">
        <f t="shared" si="59"/>
        <v>0</v>
      </c>
      <c r="T297" s="16">
        <v>0</v>
      </c>
      <c r="U297" s="12">
        <f t="shared" si="60"/>
        <v>0</v>
      </c>
      <c r="V297" s="16">
        <v>0</v>
      </c>
      <c r="W297" s="12">
        <f t="shared" si="61"/>
        <v>0</v>
      </c>
      <c r="X297" s="12" t="s">
        <v>14</v>
      </c>
      <c r="Y297" s="12" t="s">
        <v>43</v>
      </c>
      <c r="Z297" s="12"/>
      <c r="AA297" s="17" t="s">
        <v>151</v>
      </c>
      <c r="AB297" s="21" t="s">
        <v>223</v>
      </c>
      <c r="AC297" s="29">
        <v>0.14285714285714285</v>
      </c>
      <c r="AD297" s="19">
        <f t="shared" si="63"/>
        <v>96.428571428571416</v>
      </c>
      <c r="AE297" s="19"/>
      <c r="AF297" s="19"/>
      <c r="AG297" s="19" t="s">
        <v>166</v>
      </c>
      <c r="AH297" s="19"/>
      <c r="AI297" s="19"/>
      <c r="AJ297" s="10"/>
      <c r="AK297">
        <v>10</v>
      </c>
    </row>
    <row r="298" spans="1:46" customFormat="1" ht="25.5" x14ac:dyDescent="0.25">
      <c r="A298" s="151" t="s">
        <v>37</v>
      </c>
      <c r="B298" s="10" t="s">
        <v>67</v>
      </c>
      <c r="C298" s="9">
        <v>5</v>
      </c>
      <c r="D298" s="11" t="s">
        <v>362</v>
      </c>
      <c r="E298" s="12" t="s">
        <v>40</v>
      </c>
      <c r="F298" s="13">
        <v>15</v>
      </c>
      <c r="G298" s="13">
        <v>45</v>
      </c>
      <c r="H298" s="14" t="s">
        <v>69</v>
      </c>
      <c r="I298" s="15">
        <v>675</v>
      </c>
      <c r="J298" s="12"/>
      <c r="K298" s="12"/>
      <c r="L298" s="16">
        <v>1</v>
      </c>
      <c r="M298" s="12">
        <f t="shared" si="56"/>
        <v>96.428571428571416</v>
      </c>
      <c r="N298" s="16">
        <v>0</v>
      </c>
      <c r="O298" s="12">
        <f t="shared" si="57"/>
        <v>0</v>
      </c>
      <c r="P298" s="16">
        <v>0</v>
      </c>
      <c r="Q298" s="12">
        <f t="shared" si="58"/>
        <v>0</v>
      </c>
      <c r="R298" s="16">
        <v>0</v>
      </c>
      <c r="S298" s="12">
        <f t="shared" si="59"/>
        <v>0</v>
      </c>
      <c r="T298" s="16">
        <v>0</v>
      </c>
      <c r="U298" s="12">
        <f t="shared" si="60"/>
        <v>0</v>
      </c>
      <c r="V298" s="16">
        <v>0</v>
      </c>
      <c r="W298" s="12">
        <f t="shared" si="61"/>
        <v>0</v>
      </c>
      <c r="X298" s="12" t="s">
        <v>14</v>
      </c>
      <c r="Y298" s="12" t="s">
        <v>43</v>
      </c>
      <c r="Z298" s="12"/>
      <c r="AA298" s="17" t="s">
        <v>151</v>
      </c>
      <c r="AB298" s="9" t="s">
        <v>213</v>
      </c>
      <c r="AC298" s="29">
        <v>0.14285714285714285</v>
      </c>
      <c r="AD298" s="19">
        <f t="shared" si="63"/>
        <v>96.428571428571416</v>
      </c>
      <c r="AE298" s="19"/>
      <c r="AF298" s="19"/>
      <c r="AG298" s="19" t="s">
        <v>166</v>
      </c>
      <c r="AH298" s="19"/>
      <c r="AI298" s="19"/>
      <c r="AJ298" s="10"/>
      <c r="AK298">
        <v>10</v>
      </c>
    </row>
    <row r="299" spans="1:46" customFormat="1" ht="51" x14ac:dyDescent="0.25">
      <c r="A299" s="151" t="s">
        <v>37</v>
      </c>
      <c r="B299" s="10" t="s">
        <v>38</v>
      </c>
      <c r="C299" s="9">
        <v>7</v>
      </c>
      <c r="D299" s="20" t="s">
        <v>363</v>
      </c>
      <c r="E299" s="12" t="s">
        <v>40</v>
      </c>
      <c r="F299" s="13">
        <v>5</v>
      </c>
      <c r="G299" s="13">
        <v>10</v>
      </c>
      <c r="H299" s="14" t="s">
        <v>41</v>
      </c>
      <c r="I299" s="38">
        <f>Grunddata!G299*Normer!Kursus_extra_pr_stud+Normer!Kursus_grund</f>
        <v>165</v>
      </c>
      <c r="J299" s="12"/>
      <c r="K299" s="12" t="s">
        <v>364</v>
      </c>
      <c r="L299" s="16">
        <v>1</v>
      </c>
      <c r="M299" s="12">
        <f t="shared" si="56"/>
        <v>41.25</v>
      </c>
      <c r="N299" s="16">
        <v>0</v>
      </c>
      <c r="O299" s="12">
        <f t="shared" si="57"/>
        <v>0</v>
      </c>
      <c r="P299" s="16">
        <v>0</v>
      </c>
      <c r="Q299" s="12">
        <f t="shared" si="58"/>
        <v>0</v>
      </c>
      <c r="R299" s="16">
        <v>0</v>
      </c>
      <c r="S299" s="12">
        <f t="shared" si="59"/>
        <v>0</v>
      </c>
      <c r="T299" s="16">
        <v>0</v>
      </c>
      <c r="U299" s="12">
        <f t="shared" si="60"/>
        <v>0</v>
      </c>
      <c r="V299" s="16">
        <v>0</v>
      </c>
      <c r="W299" s="12">
        <f t="shared" si="61"/>
        <v>0</v>
      </c>
      <c r="X299" s="12" t="s">
        <v>14</v>
      </c>
      <c r="Y299" s="12" t="s">
        <v>43</v>
      </c>
      <c r="Z299" s="12" t="s">
        <v>114</v>
      </c>
      <c r="AA299" s="17" t="s">
        <v>119</v>
      </c>
      <c r="AB299" s="20" t="s">
        <v>365</v>
      </c>
      <c r="AC299" s="18">
        <v>0.25</v>
      </c>
      <c r="AD299" s="19">
        <f t="shared" si="63"/>
        <v>41.25</v>
      </c>
      <c r="AE299" s="19"/>
      <c r="AF299" s="19"/>
      <c r="AG299" s="19" t="s">
        <v>166</v>
      </c>
      <c r="AH299" s="19" t="s">
        <v>80</v>
      </c>
      <c r="AI299" s="19"/>
      <c r="AJ299" s="10"/>
      <c r="AK299">
        <v>5</v>
      </c>
    </row>
    <row r="300" spans="1:46" customFormat="1" ht="51" x14ac:dyDescent="0.25">
      <c r="A300" s="151" t="s">
        <v>37</v>
      </c>
      <c r="B300" s="10" t="s">
        <v>38</v>
      </c>
      <c r="C300" s="9">
        <v>7</v>
      </c>
      <c r="D300" s="20" t="s">
        <v>363</v>
      </c>
      <c r="E300" s="12" t="s">
        <v>40</v>
      </c>
      <c r="F300" s="13">
        <v>5</v>
      </c>
      <c r="G300" s="13">
        <v>10</v>
      </c>
      <c r="H300" s="14" t="s">
        <v>41</v>
      </c>
      <c r="I300" s="38">
        <f>Grunddata!G300*Normer!Kursus_extra_pr_stud+Normer!Kursus_grund</f>
        <v>165</v>
      </c>
      <c r="J300" s="12"/>
      <c r="K300" s="12" t="s">
        <v>364</v>
      </c>
      <c r="L300" s="16">
        <v>1</v>
      </c>
      <c r="M300" s="12">
        <f t="shared" si="56"/>
        <v>41.25</v>
      </c>
      <c r="N300" s="16">
        <v>0</v>
      </c>
      <c r="O300" s="12">
        <f t="shared" si="57"/>
        <v>0</v>
      </c>
      <c r="P300" s="16">
        <v>0</v>
      </c>
      <c r="Q300" s="12">
        <f t="shared" si="58"/>
        <v>0</v>
      </c>
      <c r="R300" s="16">
        <v>0</v>
      </c>
      <c r="S300" s="12">
        <f t="shared" si="59"/>
        <v>0</v>
      </c>
      <c r="T300" s="16">
        <v>0</v>
      </c>
      <c r="U300" s="12">
        <f t="shared" si="60"/>
        <v>0</v>
      </c>
      <c r="V300" s="16">
        <v>0</v>
      </c>
      <c r="W300" s="12">
        <f t="shared" si="61"/>
        <v>0</v>
      </c>
      <c r="X300" s="12" t="s">
        <v>14</v>
      </c>
      <c r="Y300" s="12" t="s">
        <v>43</v>
      </c>
      <c r="Z300" s="12" t="s">
        <v>114</v>
      </c>
      <c r="AA300" s="17" t="s">
        <v>119</v>
      </c>
      <c r="AB300" s="20" t="s">
        <v>231</v>
      </c>
      <c r="AC300" s="18">
        <v>0.25</v>
      </c>
      <c r="AD300" s="19">
        <f t="shared" si="63"/>
        <v>41.25</v>
      </c>
      <c r="AE300" s="19"/>
      <c r="AF300" s="19"/>
      <c r="AG300" s="19" t="s">
        <v>166</v>
      </c>
      <c r="AH300" s="19" t="s">
        <v>80</v>
      </c>
      <c r="AI300" s="19"/>
      <c r="AJ300" s="10"/>
      <c r="AK300">
        <v>5</v>
      </c>
    </row>
    <row r="301" spans="1:46" customFormat="1" ht="51" x14ac:dyDescent="0.25">
      <c r="A301" s="151" t="s">
        <v>37</v>
      </c>
      <c r="B301" s="10" t="s">
        <v>38</v>
      </c>
      <c r="C301" s="9">
        <v>7</v>
      </c>
      <c r="D301" s="20" t="s">
        <v>363</v>
      </c>
      <c r="E301" s="12" t="s">
        <v>40</v>
      </c>
      <c r="F301" s="13">
        <v>5</v>
      </c>
      <c r="G301" s="13">
        <v>10</v>
      </c>
      <c r="H301" s="14" t="s">
        <v>41</v>
      </c>
      <c r="I301" s="38">
        <f>Grunddata!G301*Normer!Kursus_extra_pr_stud+Normer!Kursus_grund</f>
        <v>165</v>
      </c>
      <c r="J301" s="12"/>
      <c r="K301" s="12" t="s">
        <v>364</v>
      </c>
      <c r="L301" s="16">
        <v>1</v>
      </c>
      <c r="M301" s="12">
        <f t="shared" si="56"/>
        <v>41.25</v>
      </c>
      <c r="N301" s="16">
        <v>0</v>
      </c>
      <c r="O301" s="12">
        <f t="shared" si="57"/>
        <v>0</v>
      </c>
      <c r="P301" s="16">
        <v>0</v>
      </c>
      <c r="Q301" s="12">
        <f t="shared" si="58"/>
        <v>0</v>
      </c>
      <c r="R301" s="16">
        <v>0</v>
      </c>
      <c r="S301" s="12">
        <f t="shared" si="59"/>
        <v>0</v>
      </c>
      <c r="T301" s="16">
        <v>0</v>
      </c>
      <c r="U301" s="12">
        <f t="shared" si="60"/>
        <v>0</v>
      </c>
      <c r="V301" s="16">
        <v>0</v>
      </c>
      <c r="W301" s="12">
        <f t="shared" si="61"/>
        <v>0</v>
      </c>
      <c r="X301" s="12" t="s">
        <v>14</v>
      </c>
      <c r="Y301" s="12" t="s">
        <v>43</v>
      </c>
      <c r="Z301" s="12" t="s">
        <v>114</v>
      </c>
      <c r="AA301" s="17" t="s">
        <v>119</v>
      </c>
      <c r="AB301" s="20" t="s">
        <v>229</v>
      </c>
      <c r="AC301" s="18">
        <v>0.25</v>
      </c>
      <c r="AD301" s="19">
        <f t="shared" si="63"/>
        <v>41.25</v>
      </c>
      <c r="AE301" s="19"/>
      <c r="AF301" s="19"/>
      <c r="AG301" s="19" t="s">
        <v>166</v>
      </c>
      <c r="AH301" s="19" t="s">
        <v>80</v>
      </c>
      <c r="AI301" s="19"/>
      <c r="AJ301" s="10"/>
      <c r="AK301">
        <v>5</v>
      </c>
    </row>
    <row r="302" spans="1:46" customFormat="1" ht="51" x14ac:dyDescent="0.25">
      <c r="A302" s="151" t="s">
        <v>37</v>
      </c>
      <c r="B302" s="10" t="s">
        <v>38</v>
      </c>
      <c r="C302" s="9">
        <v>7</v>
      </c>
      <c r="D302" s="20" t="s">
        <v>363</v>
      </c>
      <c r="E302" s="12" t="s">
        <v>40</v>
      </c>
      <c r="F302" s="13">
        <v>5</v>
      </c>
      <c r="G302" s="13">
        <v>10</v>
      </c>
      <c r="H302" s="14" t="s">
        <v>41</v>
      </c>
      <c r="I302" s="38">
        <f>Grunddata!G302*Normer!Kursus_extra_pr_stud+Normer!Kursus_grund</f>
        <v>165</v>
      </c>
      <c r="J302" s="12"/>
      <c r="K302" s="12" t="s">
        <v>364</v>
      </c>
      <c r="L302" s="16">
        <v>1</v>
      </c>
      <c r="M302" s="12">
        <f t="shared" si="56"/>
        <v>41.25</v>
      </c>
      <c r="N302" s="16">
        <v>0</v>
      </c>
      <c r="O302" s="12">
        <f t="shared" si="57"/>
        <v>0</v>
      </c>
      <c r="P302" s="16">
        <v>0</v>
      </c>
      <c r="Q302" s="12">
        <f t="shared" si="58"/>
        <v>0</v>
      </c>
      <c r="R302" s="16">
        <v>0</v>
      </c>
      <c r="S302" s="12">
        <f t="shared" si="59"/>
        <v>0</v>
      </c>
      <c r="T302" s="16">
        <v>0</v>
      </c>
      <c r="U302" s="12">
        <f t="shared" si="60"/>
        <v>0</v>
      </c>
      <c r="V302" s="16">
        <v>0</v>
      </c>
      <c r="W302" s="12">
        <f t="shared" si="61"/>
        <v>0</v>
      </c>
      <c r="X302" s="12" t="s">
        <v>14</v>
      </c>
      <c r="Y302" s="12" t="s">
        <v>43</v>
      </c>
      <c r="Z302" s="12" t="s">
        <v>114</v>
      </c>
      <c r="AA302" s="17" t="s">
        <v>119</v>
      </c>
      <c r="AB302" s="20" t="s">
        <v>366</v>
      </c>
      <c r="AC302" s="18">
        <v>0.25</v>
      </c>
      <c r="AD302" s="19">
        <f t="shared" si="63"/>
        <v>41.25</v>
      </c>
      <c r="AE302" s="19"/>
      <c r="AF302" s="19"/>
      <c r="AG302" s="19" t="s">
        <v>166</v>
      </c>
      <c r="AH302" s="19" t="s">
        <v>80</v>
      </c>
      <c r="AI302" s="19"/>
      <c r="AJ302" s="10"/>
      <c r="AK302">
        <v>5</v>
      </c>
    </row>
    <row r="303" spans="1:46" customFormat="1" ht="51" x14ac:dyDescent="0.25">
      <c r="A303" s="151" t="s">
        <v>37</v>
      </c>
      <c r="B303" s="10" t="s">
        <v>38</v>
      </c>
      <c r="C303" s="9">
        <v>7</v>
      </c>
      <c r="D303" s="20" t="s">
        <v>363</v>
      </c>
      <c r="E303" s="12" t="s">
        <v>40</v>
      </c>
      <c r="F303" s="13">
        <v>5</v>
      </c>
      <c r="G303" s="13">
        <v>12</v>
      </c>
      <c r="H303" s="14" t="s">
        <v>48</v>
      </c>
      <c r="I303" s="15">
        <f>G303*Kursus_eksaminator</f>
        <v>3.9996</v>
      </c>
      <c r="J303" s="12"/>
      <c r="K303" s="12" t="s">
        <v>364</v>
      </c>
      <c r="L303" s="16">
        <v>1</v>
      </c>
      <c r="M303" s="12">
        <f t="shared" si="56"/>
        <v>1.9998</v>
      </c>
      <c r="N303" s="16">
        <v>0</v>
      </c>
      <c r="O303" s="12">
        <f t="shared" si="57"/>
        <v>0</v>
      </c>
      <c r="P303" s="16">
        <v>0</v>
      </c>
      <c r="Q303" s="12">
        <f t="shared" si="58"/>
        <v>0</v>
      </c>
      <c r="R303" s="16">
        <v>0</v>
      </c>
      <c r="S303" s="12">
        <f t="shared" si="59"/>
        <v>0</v>
      </c>
      <c r="T303" s="16">
        <v>0</v>
      </c>
      <c r="U303" s="12">
        <f t="shared" si="60"/>
        <v>0</v>
      </c>
      <c r="V303" s="16">
        <v>0</v>
      </c>
      <c r="W303" s="12">
        <f t="shared" si="61"/>
        <v>0</v>
      </c>
      <c r="X303" s="12" t="s">
        <v>14</v>
      </c>
      <c r="Y303" s="12" t="s">
        <v>43</v>
      </c>
      <c r="Z303" s="12"/>
      <c r="AA303" s="17" t="s">
        <v>119</v>
      </c>
      <c r="AB303" s="20" t="s">
        <v>365</v>
      </c>
      <c r="AC303" s="18">
        <v>0.5</v>
      </c>
      <c r="AD303" s="19">
        <f t="shared" si="63"/>
        <v>1.9998</v>
      </c>
      <c r="AE303" s="19"/>
      <c r="AF303" s="19" t="s">
        <v>367</v>
      </c>
      <c r="AG303" s="19" t="s">
        <v>166</v>
      </c>
      <c r="AH303" s="19" t="s">
        <v>675</v>
      </c>
      <c r="AI303" s="19" t="s">
        <v>368</v>
      </c>
      <c r="AJ303" s="10"/>
      <c r="AK303">
        <v>5</v>
      </c>
    </row>
    <row r="304" spans="1:46" customFormat="1" ht="51" x14ac:dyDescent="0.25">
      <c r="A304" s="151" t="s">
        <v>37</v>
      </c>
      <c r="B304" s="10" t="s">
        <v>38</v>
      </c>
      <c r="C304" s="9">
        <v>7</v>
      </c>
      <c r="D304" s="20" t="s">
        <v>363</v>
      </c>
      <c r="E304" s="12" t="s">
        <v>40</v>
      </c>
      <c r="F304" s="13">
        <v>5</v>
      </c>
      <c r="G304" s="13">
        <v>12</v>
      </c>
      <c r="H304" s="14" t="s">
        <v>74</v>
      </c>
      <c r="I304" s="15">
        <f>G304*Intern_censor_kursus</f>
        <v>3.9996</v>
      </c>
      <c r="J304" s="12"/>
      <c r="K304" s="12" t="s">
        <v>364</v>
      </c>
      <c r="L304" s="16">
        <v>1</v>
      </c>
      <c r="M304" s="12">
        <f t="shared" si="56"/>
        <v>3.9996</v>
      </c>
      <c r="N304" s="16">
        <v>0</v>
      </c>
      <c r="O304" s="12">
        <f t="shared" si="57"/>
        <v>0</v>
      </c>
      <c r="P304" s="16">
        <v>0</v>
      </c>
      <c r="Q304" s="12">
        <f t="shared" si="58"/>
        <v>0</v>
      </c>
      <c r="R304" s="16">
        <v>0</v>
      </c>
      <c r="S304" s="12">
        <f t="shared" si="59"/>
        <v>0</v>
      </c>
      <c r="T304" s="16">
        <v>0</v>
      </c>
      <c r="U304" s="12">
        <f t="shared" si="60"/>
        <v>0</v>
      </c>
      <c r="V304" s="16">
        <v>0</v>
      </c>
      <c r="W304" s="12">
        <f t="shared" si="61"/>
        <v>0</v>
      </c>
      <c r="X304" s="12" t="s">
        <v>14</v>
      </c>
      <c r="Y304" s="12" t="s">
        <v>43</v>
      </c>
      <c r="Z304" s="12"/>
      <c r="AA304" s="17" t="s">
        <v>119</v>
      </c>
      <c r="AB304" s="20" t="s">
        <v>200</v>
      </c>
      <c r="AC304" s="18">
        <v>1</v>
      </c>
      <c r="AD304" s="19">
        <f t="shared" si="63"/>
        <v>3.9996</v>
      </c>
      <c r="AE304" s="19"/>
      <c r="AF304" s="19" t="s">
        <v>367</v>
      </c>
      <c r="AG304" s="19" t="s">
        <v>166</v>
      </c>
      <c r="AH304" s="19" t="s">
        <v>80</v>
      </c>
      <c r="AI304" s="19" t="s">
        <v>368</v>
      </c>
      <c r="AJ304" s="10"/>
      <c r="AK304">
        <v>5</v>
      </c>
    </row>
    <row r="305" spans="1:46" customFormat="1" ht="51" x14ac:dyDescent="0.25">
      <c r="A305" s="151" t="s">
        <v>37</v>
      </c>
      <c r="B305" s="10" t="s">
        <v>38</v>
      </c>
      <c r="C305" s="9">
        <v>7</v>
      </c>
      <c r="D305" s="20" t="s">
        <v>363</v>
      </c>
      <c r="E305" s="12" t="s">
        <v>40</v>
      </c>
      <c r="F305" s="13">
        <v>5</v>
      </c>
      <c r="G305" s="13">
        <v>12</v>
      </c>
      <c r="H305" s="14" t="s">
        <v>48</v>
      </c>
      <c r="I305" s="15">
        <f>G305*Kursus_eksaminator</f>
        <v>3.9996</v>
      </c>
      <c r="J305" s="12"/>
      <c r="K305" s="12" t="s">
        <v>364</v>
      </c>
      <c r="L305" s="16">
        <v>1</v>
      </c>
      <c r="M305" s="12">
        <f t="shared" si="56"/>
        <v>1.9998</v>
      </c>
      <c r="N305" s="16">
        <v>0</v>
      </c>
      <c r="O305" s="12">
        <f t="shared" si="57"/>
        <v>0</v>
      </c>
      <c r="P305" s="16">
        <v>0</v>
      </c>
      <c r="Q305" s="12">
        <f t="shared" si="58"/>
        <v>0</v>
      </c>
      <c r="R305" s="16">
        <v>0</v>
      </c>
      <c r="S305" s="12">
        <f t="shared" si="59"/>
        <v>0</v>
      </c>
      <c r="T305" s="16">
        <v>0</v>
      </c>
      <c r="U305" s="12">
        <f t="shared" si="60"/>
        <v>0</v>
      </c>
      <c r="V305" s="16">
        <v>0</v>
      </c>
      <c r="W305" s="12">
        <f t="shared" si="61"/>
        <v>0</v>
      </c>
      <c r="X305" s="12" t="s">
        <v>14</v>
      </c>
      <c r="Y305" s="12" t="s">
        <v>43</v>
      </c>
      <c r="Z305" s="12"/>
      <c r="AA305" s="17" t="s">
        <v>119</v>
      </c>
      <c r="AB305" s="20" t="s">
        <v>231</v>
      </c>
      <c r="AC305" s="18">
        <v>0.5</v>
      </c>
      <c r="AD305" s="19">
        <f t="shared" si="63"/>
        <v>1.9998</v>
      </c>
      <c r="AE305" s="19"/>
      <c r="AF305" s="19" t="s">
        <v>367</v>
      </c>
      <c r="AG305" s="19" t="s">
        <v>166</v>
      </c>
      <c r="AH305" s="19" t="s">
        <v>80</v>
      </c>
      <c r="AI305" s="19" t="s">
        <v>368</v>
      </c>
      <c r="AJ305" s="10"/>
      <c r="AK305">
        <v>5</v>
      </c>
    </row>
    <row r="306" spans="1:46" customFormat="1" ht="38.25" x14ac:dyDescent="0.25">
      <c r="A306" s="151" t="s">
        <v>37</v>
      </c>
      <c r="B306" s="10" t="s">
        <v>38</v>
      </c>
      <c r="C306" s="9">
        <v>7</v>
      </c>
      <c r="D306" s="14" t="s">
        <v>369</v>
      </c>
      <c r="E306" s="12" t="s">
        <v>40</v>
      </c>
      <c r="F306" s="13">
        <v>5</v>
      </c>
      <c r="G306" s="13">
        <v>31</v>
      </c>
      <c r="H306" s="14" t="s">
        <v>41</v>
      </c>
      <c r="I306" s="38">
        <f>Grunddata!G306*Normer!Kursus_extra_pr_stud+Normer!Kursus_grund</f>
        <v>196.5</v>
      </c>
      <c r="J306" s="12"/>
      <c r="K306" s="12" t="s">
        <v>370</v>
      </c>
      <c r="L306" s="16">
        <v>1</v>
      </c>
      <c r="M306" s="12">
        <f t="shared" si="56"/>
        <v>39.300000000000004</v>
      </c>
      <c r="N306" s="16">
        <v>0</v>
      </c>
      <c r="O306" s="12">
        <f t="shared" si="57"/>
        <v>0</v>
      </c>
      <c r="P306" s="16">
        <v>0</v>
      </c>
      <c r="Q306" s="12">
        <f t="shared" si="58"/>
        <v>0</v>
      </c>
      <c r="R306" s="16">
        <v>0</v>
      </c>
      <c r="S306" s="12">
        <f t="shared" si="59"/>
        <v>0</v>
      </c>
      <c r="T306" s="16">
        <v>0</v>
      </c>
      <c r="U306" s="12">
        <f t="shared" si="60"/>
        <v>0</v>
      </c>
      <c r="V306" s="16">
        <v>0</v>
      </c>
      <c r="W306" s="12">
        <f t="shared" si="61"/>
        <v>0</v>
      </c>
      <c r="X306" s="12" t="s">
        <v>14</v>
      </c>
      <c r="Y306" s="12" t="s">
        <v>43</v>
      </c>
      <c r="Z306" s="12"/>
      <c r="AA306" s="17" t="s">
        <v>151</v>
      </c>
      <c r="AB306" s="21" t="s">
        <v>371</v>
      </c>
      <c r="AC306" s="18">
        <v>0.2</v>
      </c>
      <c r="AD306" s="19">
        <f t="shared" si="63"/>
        <v>39.300000000000004</v>
      </c>
      <c r="AE306" s="19"/>
      <c r="AF306" s="19"/>
      <c r="AG306" s="19" t="s">
        <v>166</v>
      </c>
      <c r="AH306" s="19" t="s">
        <v>657</v>
      </c>
      <c r="AI306" s="19"/>
      <c r="AJ306" s="10"/>
      <c r="AK306">
        <v>5</v>
      </c>
    </row>
    <row r="307" spans="1:46" customFormat="1" ht="38.25" x14ac:dyDescent="0.25">
      <c r="A307" s="151" t="s">
        <v>37</v>
      </c>
      <c r="B307" s="10" t="s">
        <v>38</v>
      </c>
      <c r="C307" s="9">
        <v>7</v>
      </c>
      <c r="D307" s="14" t="s">
        <v>369</v>
      </c>
      <c r="E307" s="12" t="s">
        <v>40</v>
      </c>
      <c r="F307" s="13">
        <v>5</v>
      </c>
      <c r="G307" s="13">
        <v>31</v>
      </c>
      <c r="H307" s="14" t="s">
        <v>41</v>
      </c>
      <c r="I307" s="38">
        <f>Grunddata!G307*Normer!Kursus_extra_pr_stud+Normer!Kursus_grund</f>
        <v>196.5</v>
      </c>
      <c r="J307" s="12"/>
      <c r="K307" s="12" t="s">
        <v>370</v>
      </c>
      <c r="L307" s="16">
        <v>1</v>
      </c>
      <c r="M307" s="12">
        <f t="shared" si="56"/>
        <v>39.300000000000004</v>
      </c>
      <c r="N307" s="16">
        <v>0</v>
      </c>
      <c r="O307" s="12">
        <f t="shared" si="57"/>
        <v>0</v>
      </c>
      <c r="P307" s="16">
        <v>0</v>
      </c>
      <c r="Q307" s="12">
        <f t="shared" si="58"/>
        <v>0</v>
      </c>
      <c r="R307" s="16">
        <v>0</v>
      </c>
      <c r="S307" s="12">
        <f t="shared" si="59"/>
        <v>0</v>
      </c>
      <c r="T307" s="16">
        <v>0</v>
      </c>
      <c r="U307" s="12">
        <f t="shared" si="60"/>
        <v>0</v>
      </c>
      <c r="V307" s="16">
        <v>0</v>
      </c>
      <c r="W307" s="12">
        <f t="shared" si="61"/>
        <v>0</v>
      </c>
      <c r="X307" s="12" t="s">
        <v>14</v>
      </c>
      <c r="Y307" s="12" t="s">
        <v>43</v>
      </c>
      <c r="Z307" s="12"/>
      <c r="AA307" s="17" t="s">
        <v>151</v>
      </c>
      <c r="AB307" s="21" t="s">
        <v>211</v>
      </c>
      <c r="AC307" s="18">
        <v>0.2</v>
      </c>
      <c r="AD307" s="19">
        <f t="shared" si="63"/>
        <v>39.300000000000004</v>
      </c>
      <c r="AE307" s="19"/>
      <c r="AF307" s="19"/>
      <c r="AG307" s="19" t="s">
        <v>166</v>
      </c>
      <c r="AH307" s="19" t="s">
        <v>657</v>
      </c>
      <c r="AI307" s="19"/>
      <c r="AJ307" s="10"/>
      <c r="AK307">
        <v>5</v>
      </c>
    </row>
    <row r="308" spans="1:46" customFormat="1" ht="38.25" x14ac:dyDescent="0.25">
      <c r="A308" s="151" t="s">
        <v>37</v>
      </c>
      <c r="B308" s="10" t="s">
        <v>38</v>
      </c>
      <c r="C308" s="9">
        <v>7</v>
      </c>
      <c r="D308" s="14" t="s">
        <v>369</v>
      </c>
      <c r="E308" s="12" t="s">
        <v>40</v>
      </c>
      <c r="F308" s="13">
        <v>5</v>
      </c>
      <c r="G308" s="13">
        <v>31</v>
      </c>
      <c r="H308" s="14" t="s">
        <v>41</v>
      </c>
      <c r="I308" s="38">
        <f>Grunddata!G308*Normer!Kursus_extra_pr_stud+Normer!Kursus_grund</f>
        <v>196.5</v>
      </c>
      <c r="J308" s="12"/>
      <c r="K308" s="12" t="s">
        <v>370</v>
      </c>
      <c r="L308" s="16">
        <v>1</v>
      </c>
      <c r="M308" s="12">
        <f t="shared" si="56"/>
        <v>39.300000000000004</v>
      </c>
      <c r="N308" s="16">
        <v>0</v>
      </c>
      <c r="O308" s="12">
        <f t="shared" si="57"/>
        <v>0</v>
      </c>
      <c r="P308" s="16">
        <v>0</v>
      </c>
      <c r="Q308" s="12">
        <f t="shared" si="58"/>
        <v>0</v>
      </c>
      <c r="R308" s="16">
        <v>0</v>
      </c>
      <c r="S308" s="12">
        <f t="shared" si="59"/>
        <v>0</v>
      </c>
      <c r="T308" s="16">
        <v>0</v>
      </c>
      <c r="U308" s="12">
        <f t="shared" si="60"/>
        <v>0</v>
      </c>
      <c r="V308" s="16">
        <v>0</v>
      </c>
      <c r="W308" s="12">
        <f t="shared" si="61"/>
        <v>0</v>
      </c>
      <c r="X308" s="12" t="s">
        <v>14</v>
      </c>
      <c r="Y308" s="12" t="s">
        <v>43</v>
      </c>
      <c r="Z308" s="12"/>
      <c r="AA308" s="17" t="s">
        <v>119</v>
      </c>
      <c r="AB308" s="9" t="s">
        <v>365</v>
      </c>
      <c r="AC308" s="18">
        <v>0.2</v>
      </c>
      <c r="AD308" s="19">
        <f t="shared" si="63"/>
        <v>39.300000000000004</v>
      </c>
      <c r="AE308" s="19"/>
      <c r="AF308" s="19"/>
      <c r="AG308" s="19" t="s">
        <v>166</v>
      </c>
      <c r="AH308" s="19" t="s">
        <v>657</v>
      </c>
      <c r="AI308" s="19"/>
      <c r="AJ308" s="10"/>
      <c r="AK308">
        <v>5</v>
      </c>
    </row>
    <row r="309" spans="1:46" customFormat="1" ht="38.25" x14ac:dyDescent="0.25">
      <c r="A309" s="151" t="s">
        <v>37</v>
      </c>
      <c r="B309" s="10" t="s">
        <v>38</v>
      </c>
      <c r="C309" s="9">
        <v>7</v>
      </c>
      <c r="D309" s="14" t="s">
        <v>369</v>
      </c>
      <c r="E309" s="12" t="s">
        <v>40</v>
      </c>
      <c r="F309" s="13">
        <v>5</v>
      </c>
      <c r="G309" s="13">
        <v>31</v>
      </c>
      <c r="H309" s="14" t="s">
        <v>41</v>
      </c>
      <c r="I309" s="38">
        <f>Grunddata!G309*Normer!Kursus_extra_pr_stud+Normer!Kursus_grund</f>
        <v>196.5</v>
      </c>
      <c r="J309" s="12"/>
      <c r="K309" s="12" t="s">
        <v>370</v>
      </c>
      <c r="L309" s="16">
        <v>1</v>
      </c>
      <c r="M309" s="12">
        <f t="shared" si="56"/>
        <v>39.300000000000004</v>
      </c>
      <c r="N309" s="16">
        <v>0</v>
      </c>
      <c r="O309" s="12">
        <f t="shared" si="57"/>
        <v>0</v>
      </c>
      <c r="P309" s="16">
        <v>0</v>
      </c>
      <c r="Q309" s="12">
        <f t="shared" si="58"/>
        <v>0</v>
      </c>
      <c r="R309" s="16">
        <v>0</v>
      </c>
      <c r="S309" s="12">
        <f t="shared" si="59"/>
        <v>0</v>
      </c>
      <c r="T309" s="16">
        <v>0</v>
      </c>
      <c r="U309" s="12">
        <f t="shared" si="60"/>
        <v>0</v>
      </c>
      <c r="V309" s="16">
        <v>0</v>
      </c>
      <c r="W309" s="12">
        <f t="shared" si="61"/>
        <v>0</v>
      </c>
      <c r="X309" s="12" t="s">
        <v>14</v>
      </c>
      <c r="Y309" s="12" t="s">
        <v>43</v>
      </c>
      <c r="Z309" s="12"/>
      <c r="AA309" s="17" t="s">
        <v>119</v>
      </c>
      <c r="AB309" s="9" t="s">
        <v>366</v>
      </c>
      <c r="AC309" s="18">
        <v>0.2</v>
      </c>
      <c r="AD309" s="19">
        <f t="shared" si="63"/>
        <v>39.300000000000004</v>
      </c>
      <c r="AE309" s="19"/>
      <c r="AF309" s="19"/>
      <c r="AG309" s="19" t="s">
        <v>166</v>
      </c>
      <c r="AH309" s="19" t="s">
        <v>657</v>
      </c>
      <c r="AI309" s="19"/>
      <c r="AJ309" s="10"/>
      <c r="AK309">
        <v>5</v>
      </c>
    </row>
    <row r="310" spans="1:46" customFormat="1" ht="38.25" x14ac:dyDescent="0.25">
      <c r="A310" s="151" t="s">
        <v>37</v>
      </c>
      <c r="B310" s="10" t="s">
        <v>38</v>
      </c>
      <c r="C310" s="9">
        <v>7</v>
      </c>
      <c r="D310" s="14" t="s">
        <v>369</v>
      </c>
      <c r="E310" s="12" t="s">
        <v>40</v>
      </c>
      <c r="F310" s="13">
        <v>5</v>
      </c>
      <c r="G310" s="13">
        <v>31</v>
      </c>
      <c r="H310" s="14" t="s">
        <v>41</v>
      </c>
      <c r="I310" s="38">
        <f>Grunddata!G310*Normer!Kursus_extra_pr_stud+Normer!Kursus_grund</f>
        <v>196.5</v>
      </c>
      <c r="J310" s="12"/>
      <c r="K310" s="12" t="s">
        <v>370</v>
      </c>
      <c r="L310" s="16">
        <v>1</v>
      </c>
      <c r="M310" s="12">
        <f t="shared" si="56"/>
        <v>39.300000000000004</v>
      </c>
      <c r="N310" s="16">
        <v>0</v>
      </c>
      <c r="O310" s="12">
        <f t="shared" si="57"/>
        <v>0</v>
      </c>
      <c r="P310" s="16">
        <v>0</v>
      </c>
      <c r="Q310" s="12">
        <f t="shared" si="58"/>
        <v>0</v>
      </c>
      <c r="R310" s="16">
        <v>0</v>
      </c>
      <c r="S310" s="12">
        <f t="shared" si="59"/>
        <v>0</v>
      </c>
      <c r="T310" s="16">
        <v>0</v>
      </c>
      <c r="U310" s="12">
        <f t="shared" si="60"/>
        <v>0</v>
      </c>
      <c r="V310" s="16">
        <v>0</v>
      </c>
      <c r="W310" s="12">
        <f t="shared" si="61"/>
        <v>0</v>
      </c>
      <c r="X310" s="12" t="s">
        <v>14</v>
      </c>
      <c r="Y310" s="12" t="s">
        <v>43</v>
      </c>
      <c r="Z310" s="12"/>
      <c r="AA310" s="17" t="s">
        <v>119</v>
      </c>
      <c r="AB310" s="9" t="s">
        <v>200</v>
      </c>
      <c r="AC310" s="18">
        <v>0.2</v>
      </c>
      <c r="AD310" s="19">
        <f t="shared" si="63"/>
        <v>39.300000000000004</v>
      </c>
      <c r="AE310" s="19"/>
      <c r="AF310" s="19"/>
      <c r="AG310" s="19" t="s">
        <v>166</v>
      </c>
      <c r="AH310" s="19" t="s">
        <v>657</v>
      </c>
      <c r="AI310" s="19"/>
      <c r="AJ310" s="10"/>
      <c r="AK310">
        <v>5</v>
      </c>
    </row>
    <row r="311" spans="1:46" customFormat="1" ht="38.25" x14ac:dyDescent="0.25">
      <c r="A311" s="151" t="s">
        <v>37</v>
      </c>
      <c r="B311" s="10" t="s">
        <v>38</v>
      </c>
      <c r="C311" s="9">
        <v>7</v>
      </c>
      <c r="D311" s="14" t="s">
        <v>369</v>
      </c>
      <c r="E311" s="12" t="s">
        <v>40</v>
      </c>
      <c r="F311" s="13">
        <v>5</v>
      </c>
      <c r="G311" s="13">
        <v>31</v>
      </c>
      <c r="H311" s="14" t="s">
        <v>48</v>
      </c>
      <c r="I311" s="15">
        <f>G311*Kursus_eksaminator</f>
        <v>10.3323</v>
      </c>
      <c r="J311" s="12"/>
      <c r="K311" s="12" t="s">
        <v>370</v>
      </c>
      <c r="L311" s="16">
        <v>1</v>
      </c>
      <c r="M311" s="12">
        <f t="shared" si="56"/>
        <v>5.16615</v>
      </c>
      <c r="N311" s="16">
        <v>0</v>
      </c>
      <c r="O311" s="12">
        <f t="shared" si="57"/>
        <v>0</v>
      </c>
      <c r="P311" s="16">
        <v>0</v>
      </c>
      <c r="Q311" s="12">
        <f t="shared" si="58"/>
        <v>0</v>
      </c>
      <c r="R311" s="16">
        <v>0</v>
      </c>
      <c r="S311" s="12">
        <f t="shared" si="59"/>
        <v>0</v>
      </c>
      <c r="T311" s="16">
        <v>0</v>
      </c>
      <c r="U311" s="12">
        <f t="shared" si="60"/>
        <v>0</v>
      </c>
      <c r="V311" s="16">
        <v>0</v>
      </c>
      <c r="W311" s="12">
        <f t="shared" si="61"/>
        <v>0</v>
      </c>
      <c r="X311" s="12" t="s">
        <v>14</v>
      </c>
      <c r="Y311" s="12" t="s">
        <v>43</v>
      </c>
      <c r="Z311" s="12"/>
      <c r="AA311" s="17" t="s">
        <v>151</v>
      </c>
      <c r="AB311" s="21" t="s">
        <v>371</v>
      </c>
      <c r="AC311" s="18">
        <v>0.5</v>
      </c>
      <c r="AD311" s="19">
        <f t="shared" ref="AD311:AD342" si="64">AC311*I311</f>
        <v>5.16615</v>
      </c>
      <c r="AE311" s="19"/>
      <c r="AF311" s="19"/>
      <c r="AG311" s="19" t="s">
        <v>166</v>
      </c>
      <c r="AH311" s="19" t="s">
        <v>657</v>
      </c>
      <c r="AI311" s="19"/>
      <c r="AJ311" s="10"/>
      <c r="AK311">
        <v>5</v>
      </c>
    </row>
    <row r="312" spans="1:46" customFormat="1" ht="38.25" x14ac:dyDescent="0.25">
      <c r="A312" s="151" t="s">
        <v>37</v>
      </c>
      <c r="B312" s="10" t="s">
        <v>38</v>
      </c>
      <c r="C312" s="9">
        <v>7</v>
      </c>
      <c r="D312" s="14" t="s">
        <v>369</v>
      </c>
      <c r="E312" s="12" t="s">
        <v>40</v>
      </c>
      <c r="F312" s="13">
        <v>5</v>
      </c>
      <c r="G312" s="13">
        <v>31</v>
      </c>
      <c r="H312" s="14" t="s">
        <v>74</v>
      </c>
      <c r="I312" s="15">
        <f>G312*Intern_censor_kursus</f>
        <v>10.3323</v>
      </c>
      <c r="J312" s="12"/>
      <c r="K312" s="12" t="s">
        <v>370</v>
      </c>
      <c r="L312" s="16">
        <v>1</v>
      </c>
      <c r="M312" s="12">
        <f t="shared" si="56"/>
        <v>10.3323</v>
      </c>
      <c r="N312" s="16">
        <v>0</v>
      </c>
      <c r="O312" s="12">
        <f t="shared" si="57"/>
        <v>0</v>
      </c>
      <c r="P312" s="16">
        <v>0</v>
      </c>
      <c r="Q312" s="12">
        <f t="shared" si="58"/>
        <v>0</v>
      </c>
      <c r="R312" s="16">
        <v>0</v>
      </c>
      <c r="S312" s="12">
        <f t="shared" si="59"/>
        <v>0</v>
      </c>
      <c r="T312" s="16">
        <v>0</v>
      </c>
      <c r="U312" s="12">
        <f t="shared" si="60"/>
        <v>0</v>
      </c>
      <c r="V312" s="16">
        <v>0</v>
      </c>
      <c r="W312" s="12">
        <f t="shared" si="61"/>
        <v>0</v>
      </c>
      <c r="X312" s="12" t="s">
        <v>14</v>
      </c>
      <c r="Y312" s="12" t="s">
        <v>43</v>
      </c>
      <c r="Z312" s="12"/>
      <c r="AA312" s="17" t="s">
        <v>151</v>
      </c>
      <c r="AB312" s="21" t="s">
        <v>372</v>
      </c>
      <c r="AC312" s="18">
        <v>1</v>
      </c>
      <c r="AD312" s="19">
        <f t="shared" si="64"/>
        <v>10.3323</v>
      </c>
      <c r="AE312" s="19"/>
      <c r="AF312" s="19"/>
      <c r="AG312" s="19" t="s">
        <v>166</v>
      </c>
      <c r="AH312" s="19" t="s">
        <v>657</v>
      </c>
      <c r="AI312" s="19" t="s">
        <v>373</v>
      </c>
      <c r="AJ312" s="10"/>
      <c r="AK312">
        <v>5</v>
      </c>
      <c r="AP312" s="171"/>
    </row>
    <row r="313" spans="1:46" customFormat="1" ht="38.25" x14ac:dyDescent="0.25">
      <c r="A313" s="151" t="s">
        <v>37</v>
      </c>
      <c r="B313" s="10" t="s">
        <v>38</v>
      </c>
      <c r="C313" s="9">
        <v>7</v>
      </c>
      <c r="D313" s="14" t="s">
        <v>369</v>
      </c>
      <c r="E313" s="12" t="s">
        <v>40</v>
      </c>
      <c r="F313" s="13">
        <v>5</v>
      </c>
      <c r="G313" s="13">
        <v>31</v>
      </c>
      <c r="H313" s="14" t="s">
        <v>48</v>
      </c>
      <c r="I313" s="15">
        <f>G313*Kursus_eksaminator</f>
        <v>10.3323</v>
      </c>
      <c r="J313" s="12"/>
      <c r="K313" s="12" t="s">
        <v>370</v>
      </c>
      <c r="L313" s="16">
        <v>1</v>
      </c>
      <c r="M313" s="12">
        <f t="shared" si="56"/>
        <v>5.16615</v>
      </c>
      <c r="N313" s="16">
        <v>0</v>
      </c>
      <c r="O313" s="12">
        <f t="shared" si="57"/>
        <v>0</v>
      </c>
      <c r="P313" s="16">
        <v>0</v>
      </c>
      <c r="Q313" s="12">
        <f t="shared" si="58"/>
        <v>0</v>
      </c>
      <c r="R313" s="16">
        <v>0</v>
      </c>
      <c r="S313" s="12">
        <f t="shared" si="59"/>
        <v>0</v>
      </c>
      <c r="T313" s="16">
        <v>0</v>
      </c>
      <c r="U313" s="12">
        <f t="shared" si="60"/>
        <v>0</v>
      </c>
      <c r="V313" s="16">
        <v>0</v>
      </c>
      <c r="W313" s="12">
        <f t="shared" si="61"/>
        <v>0</v>
      </c>
      <c r="X313" s="12" t="s">
        <v>14</v>
      </c>
      <c r="Y313" s="12" t="s">
        <v>43</v>
      </c>
      <c r="Z313" s="12"/>
      <c r="AA313" s="17" t="s">
        <v>119</v>
      </c>
      <c r="AB313" s="9" t="s">
        <v>200</v>
      </c>
      <c r="AC313" s="18">
        <v>0.5</v>
      </c>
      <c r="AD313" s="19">
        <f t="shared" si="64"/>
        <v>5.16615</v>
      </c>
      <c r="AE313" s="19"/>
      <c r="AF313" s="19"/>
      <c r="AG313" s="19" t="s">
        <v>166</v>
      </c>
      <c r="AH313" s="19" t="s">
        <v>657</v>
      </c>
      <c r="AI313" s="19"/>
      <c r="AJ313" s="10"/>
      <c r="AK313">
        <v>5</v>
      </c>
    </row>
    <row r="314" spans="1:46" customFormat="1" ht="51.75" x14ac:dyDescent="0.25">
      <c r="A314" s="9" t="s">
        <v>37</v>
      </c>
      <c r="B314" s="39" t="s">
        <v>320</v>
      </c>
      <c r="C314" s="17"/>
      <c r="D314" s="14" t="s">
        <v>157</v>
      </c>
      <c r="E314" s="12" t="s">
        <v>90</v>
      </c>
      <c r="F314" s="13">
        <v>4</v>
      </c>
      <c r="G314" s="12"/>
      <c r="H314" s="14" t="s">
        <v>320</v>
      </c>
      <c r="I314" s="15">
        <v>202</v>
      </c>
      <c r="J314" s="12"/>
      <c r="K314" s="12"/>
      <c r="L314" s="16">
        <v>0</v>
      </c>
      <c r="M314" s="12">
        <f t="shared" si="56"/>
        <v>0</v>
      </c>
      <c r="N314" s="16">
        <v>0</v>
      </c>
      <c r="O314" s="12">
        <f t="shared" si="57"/>
        <v>0</v>
      </c>
      <c r="P314" s="16">
        <v>0</v>
      </c>
      <c r="Q314" s="12">
        <f t="shared" si="58"/>
        <v>0</v>
      </c>
      <c r="R314" s="16">
        <v>0</v>
      </c>
      <c r="S314" s="12">
        <f t="shared" si="59"/>
        <v>0</v>
      </c>
      <c r="T314" s="16">
        <v>1</v>
      </c>
      <c r="U314" s="12">
        <f t="shared" si="60"/>
        <v>202</v>
      </c>
      <c r="V314" s="16">
        <v>0</v>
      </c>
      <c r="W314" s="12">
        <f t="shared" si="61"/>
        <v>0</v>
      </c>
      <c r="X314" s="12" t="s">
        <v>22</v>
      </c>
      <c r="Y314" s="12" t="s">
        <v>43</v>
      </c>
      <c r="Z314" s="12"/>
      <c r="AA314" s="22" t="s">
        <v>151</v>
      </c>
      <c r="AB314" s="21" t="s">
        <v>374</v>
      </c>
      <c r="AC314" s="29">
        <v>1</v>
      </c>
      <c r="AD314" s="19">
        <f t="shared" si="64"/>
        <v>202</v>
      </c>
      <c r="AE314" s="40" t="s">
        <v>375</v>
      </c>
      <c r="AF314" s="30"/>
      <c r="AG314" s="30" t="s">
        <v>166</v>
      </c>
      <c r="AH314" s="30"/>
      <c r="AI314" s="30"/>
      <c r="AJ314" s="10"/>
    </row>
    <row r="315" spans="1:46" ht="36" x14ac:dyDescent="0.2">
      <c r="A315" s="264" t="s">
        <v>37</v>
      </c>
      <c r="B315" s="263" t="s">
        <v>38</v>
      </c>
      <c r="C315" s="264"/>
      <c r="D315" s="268" t="s">
        <v>410</v>
      </c>
      <c r="E315" s="266" t="s">
        <v>40</v>
      </c>
      <c r="F315" s="267"/>
      <c r="G315" s="267"/>
      <c r="H315" s="268" t="s">
        <v>41</v>
      </c>
      <c r="I315" s="269">
        <v>350</v>
      </c>
      <c r="J315" s="266"/>
      <c r="K315" s="266"/>
      <c r="L315" s="270">
        <v>1</v>
      </c>
      <c r="M315" s="266">
        <f t="shared" si="56"/>
        <v>350</v>
      </c>
      <c r="N315" s="270">
        <v>0</v>
      </c>
      <c r="O315" s="266">
        <f t="shared" si="57"/>
        <v>0</v>
      </c>
      <c r="P315" s="270">
        <v>0</v>
      </c>
      <c r="Q315" s="266">
        <f t="shared" si="58"/>
        <v>0</v>
      </c>
      <c r="R315" s="270">
        <v>0</v>
      </c>
      <c r="S315" s="12">
        <f t="shared" si="59"/>
        <v>0</v>
      </c>
      <c r="T315" s="16">
        <v>0</v>
      </c>
      <c r="U315" s="12">
        <f t="shared" si="60"/>
        <v>0</v>
      </c>
      <c r="V315" s="270">
        <v>0</v>
      </c>
      <c r="W315" s="266">
        <f t="shared" si="61"/>
        <v>0</v>
      </c>
      <c r="X315" s="266" t="s">
        <v>14</v>
      </c>
      <c r="Y315" s="266" t="s">
        <v>43</v>
      </c>
      <c r="Z315" s="266"/>
      <c r="AA315" s="271" t="s">
        <v>151</v>
      </c>
      <c r="AB315" s="275" t="s">
        <v>233</v>
      </c>
      <c r="AC315" s="272">
        <v>1</v>
      </c>
      <c r="AD315" s="273">
        <f t="shared" si="64"/>
        <v>350</v>
      </c>
      <c r="AE315" s="273" t="s">
        <v>548</v>
      </c>
      <c r="AF315" s="273"/>
      <c r="AG315" s="273" t="s">
        <v>166</v>
      </c>
      <c r="AH315" s="273"/>
      <c r="AI315" s="273" t="s">
        <v>763</v>
      </c>
      <c r="AJ315" s="263"/>
      <c r="AL315" s="283" t="s">
        <v>166</v>
      </c>
      <c r="AM315" s="283" t="s">
        <v>728</v>
      </c>
      <c r="AS315" s="249"/>
      <c r="AT315" s="249"/>
    </row>
    <row r="316" spans="1:46" customFormat="1" ht="102.75" x14ac:dyDescent="0.25">
      <c r="A316" s="9" t="s">
        <v>37</v>
      </c>
      <c r="B316" s="39" t="s">
        <v>320</v>
      </c>
      <c r="C316" s="9"/>
      <c r="D316" s="44" t="s">
        <v>157</v>
      </c>
      <c r="E316" s="12" t="s">
        <v>40</v>
      </c>
      <c r="F316" s="45">
        <v>3</v>
      </c>
      <c r="G316" s="46"/>
      <c r="H316" s="14" t="s">
        <v>320</v>
      </c>
      <c r="I316" s="28">
        <v>151</v>
      </c>
      <c r="J316" s="10"/>
      <c r="K316" s="12"/>
      <c r="L316" s="16">
        <v>0</v>
      </c>
      <c r="M316" s="12">
        <f t="shared" si="56"/>
        <v>0</v>
      </c>
      <c r="N316" s="16">
        <v>0</v>
      </c>
      <c r="O316" s="12">
        <f t="shared" si="57"/>
        <v>0</v>
      </c>
      <c r="P316" s="16">
        <v>0</v>
      </c>
      <c r="Q316" s="12">
        <f t="shared" si="58"/>
        <v>0</v>
      </c>
      <c r="R316" s="16">
        <v>0</v>
      </c>
      <c r="S316" s="12">
        <f t="shared" si="59"/>
        <v>0</v>
      </c>
      <c r="T316" s="16">
        <v>1</v>
      </c>
      <c r="U316" s="12">
        <f t="shared" si="60"/>
        <v>151</v>
      </c>
      <c r="V316" s="16">
        <v>0</v>
      </c>
      <c r="W316" s="12">
        <f t="shared" si="61"/>
        <v>0</v>
      </c>
      <c r="X316" s="12" t="s">
        <v>22</v>
      </c>
      <c r="Y316" s="12" t="s">
        <v>43</v>
      </c>
      <c r="Z316" s="12"/>
      <c r="AA316" s="22" t="s">
        <v>57</v>
      </c>
      <c r="AB316" s="22" t="s">
        <v>65</v>
      </c>
      <c r="AC316" s="29">
        <v>1</v>
      </c>
      <c r="AD316" s="19">
        <f t="shared" si="64"/>
        <v>151</v>
      </c>
      <c r="AE316" s="40" t="s">
        <v>376</v>
      </c>
      <c r="AF316" s="30"/>
      <c r="AG316" s="30" t="s">
        <v>166</v>
      </c>
      <c r="AH316" s="30"/>
      <c r="AI316" s="30"/>
      <c r="AJ316" s="10"/>
    </row>
    <row r="317" spans="1:46" customFormat="1" ht="76.5" x14ac:dyDescent="0.25">
      <c r="A317" s="9" t="s">
        <v>37</v>
      </c>
      <c r="B317" s="39" t="s">
        <v>320</v>
      </c>
      <c r="C317" s="47"/>
      <c r="D317" s="44" t="s">
        <v>157</v>
      </c>
      <c r="E317" s="12" t="s">
        <v>90</v>
      </c>
      <c r="F317" s="45">
        <v>2.5</v>
      </c>
      <c r="G317" s="46"/>
      <c r="H317" s="14" t="s">
        <v>320</v>
      </c>
      <c r="I317" s="28">
        <v>118</v>
      </c>
      <c r="J317" s="10"/>
      <c r="K317" s="12"/>
      <c r="L317" s="16">
        <v>0</v>
      </c>
      <c r="M317" s="12">
        <f t="shared" si="56"/>
        <v>0</v>
      </c>
      <c r="N317" s="16">
        <v>0</v>
      </c>
      <c r="O317" s="12">
        <f t="shared" si="57"/>
        <v>0</v>
      </c>
      <c r="P317" s="16">
        <v>0</v>
      </c>
      <c r="Q317" s="12">
        <f t="shared" si="58"/>
        <v>0</v>
      </c>
      <c r="R317" s="16">
        <v>0</v>
      </c>
      <c r="S317" s="12">
        <f t="shared" si="59"/>
        <v>0</v>
      </c>
      <c r="T317" s="16">
        <v>1</v>
      </c>
      <c r="U317" s="12">
        <f t="shared" si="60"/>
        <v>118</v>
      </c>
      <c r="V317" s="16">
        <v>0</v>
      </c>
      <c r="W317" s="12">
        <f t="shared" si="61"/>
        <v>0</v>
      </c>
      <c r="X317" s="12" t="s">
        <v>22</v>
      </c>
      <c r="Y317" s="12" t="s">
        <v>43</v>
      </c>
      <c r="Z317" s="12"/>
      <c r="AA317" s="22" t="s">
        <v>151</v>
      </c>
      <c r="AB317" s="21" t="s">
        <v>377</v>
      </c>
      <c r="AC317" s="29">
        <v>1</v>
      </c>
      <c r="AD317" s="19">
        <f t="shared" si="64"/>
        <v>118</v>
      </c>
      <c r="AE317" s="48" t="s">
        <v>378</v>
      </c>
      <c r="AF317" s="30"/>
      <c r="AG317" s="30" t="s">
        <v>166</v>
      </c>
      <c r="AH317" s="30"/>
      <c r="AI317" s="30"/>
      <c r="AJ317" s="10"/>
    </row>
    <row r="318" spans="1:46" customFormat="1" ht="76.5" x14ac:dyDescent="0.25">
      <c r="A318" s="9" t="s">
        <v>37</v>
      </c>
      <c r="B318" s="39" t="s">
        <v>320</v>
      </c>
      <c r="C318" s="9"/>
      <c r="D318" s="44" t="s">
        <v>157</v>
      </c>
      <c r="E318" s="12" t="s">
        <v>90</v>
      </c>
      <c r="F318" s="45">
        <v>2.5</v>
      </c>
      <c r="G318" s="46"/>
      <c r="H318" s="14" t="s">
        <v>320</v>
      </c>
      <c r="I318" s="28">
        <v>118</v>
      </c>
      <c r="J318" s="10"/>
      <c r="K318" s="12"/>
      <c r="L318" s="16">
        <v>0</v>
      </c>
      <c r="M318" s="12">
        <f t="shared" si="56"/>
        <v>0</v>
      </c>
      <c r="N318" s="16">
        <v>0</v>
      </c>
      <c r="O318" s="12">
        <f t="shared" si="57"/>
        <v>0</v>
      </c>
      <c r="P318" s="16">
        <v>0</v>
      </c>
      <c r="Q318" s="12">
        <f t="shared" si="58"/>
        <v>0</v>
      </c>
      <c r="R318" s="16">
        <v>0</v>
      </c>
      <c r="S318" s="12">
        <f t="shared" si="59"/>
        <v>0</v>
      </c>
      <c r="T318" s="16">
        <v>1</v>
      </c>
      <c r="U318" s="12">
        <f t="shared" si="60"/>
        <v>118</v>
      </c>
      <c r="V318" s="16">
        <v>0</v>
      </c>
      <c r="W318" s="12">
        <f t="shared" si="61"/>
        <v>0</v>
      </c>
      <c r="X318" s="12" t="s">
        <v>22</v>
      </c>
      <c r="Y318" s="12" t="s">
        <v>43</v>
      </c>
      <c r="Z318" s="12"/>
      <c r="AA318" s="22" t="s">
        <v>151</v>
      </c>
      <c r="AB318" s="21" t="s">
        <v>377</v>
      </c>
      <c r="AC318" s="29">
        <v>1</v>
      </c>
      <c r="AD318" s="19">
        <f t="shared" si="64"/>
        <v>118</v>
      </c>
      <c r="AE318" s="48" t="s">
        <v>379</v>
      </c>
      <c r="AF318" s="30"/>
      <c r="AG318" s="30" t="s">
        <v>166</v>
      </c>
      <c r="AH318" s="30"/>
      <c r="AI318" s="30"/>
      <c r="AJ318" s="10"/>
    </row>
    <row r="319" spans="1:46" customFormat="1" ht="90" x14ac:dyDescent="0.25">
      <c r="A319" s="9" t="s">
        <v>37</v>
      </c>
      <c r="B319" s="39" t="s">
        <v>320</v>
      </c>
      <c r="C319" s="9"/>
      <c r="D319" s="44" t="s">
        <v>157</v>
      </c>
      <c r="E319" s="12" t="s">
        <v>40</v>
      </c>
      <c r="F319" s="45">
        <v>2.5</v>
      </c>
      <c r="G319" s="46"/>
      <c r="H319" s="14" t="s">
        <v>320</v>
      </c>
      <c r="I319" s="28">
        <v>126</v>
      </c>
      <c r="J319" s="10"/>
      <c r="K319" s="12"/>
      <c r="L319" s="16">
        <v>0</v>
      </c>
      <c r="M319" s="12">
        <f t="shared" si="56"/>
        <v>0</v>
      </c>
      <c r="N319" s="16">
        <v>0</v>
      </c>
      <c r="O319" s="12">
        <f t="shared" si="57"/>
        <v>0</v>
      </c>
      <c r="P319" s="16">
        <v>0</v>
      </c>
      <c r="Q319" s="12">
        <f t="shared" si="58"/>
        <v>0</v>
      </c>
      <c r="R319" s="16">
        <v>0</v>
      </c>
      <c r="S319" s="12">
        <f t="shared" si="59"/>
        <v>0</v>
      </c>
      <c r="T319" s="16">
        <v>1</v>
      </c>
      <c r="U319" s="12">
        <f t="shared" si="60"/>
        <v>126</v>
      </c>
      <c r="V319" s="16">
        <v>0</v>
      </c>
      <c r="W319" s="12">
        <f t="shared" si="61"/>
        <v>0</v>
      </c>
      <c r="X319" s="12" t="s">
        <v>22</v>
      </c>
      <c r="Y319" s="12" t="s">
        <v>43</v>
      </c>
      <c r="Z319" s="12"/>
      <c r="AA319" s="22" t="s">
        <v>63</v>
      </c>
      <c r="AB319" s="22" t="s">
        <v>64</v>
      </c>
      <c r="AC319" s="29">
        <v>1</v>
      </c>
      <c r="AD319" s="19">
        <f t="shared" si="64"/>
        <v>126</v>
      </c>
      <c r="AE319" s="40" t="s">
        <v>380</v>
      </c>
      <c r="AF319" s="30"/>
      <c r="AG319" s="30" t="s">
        <v>166</v>
      </c>
      <c r="AH319" s="30"/>
      <c r="AI319" s="30"/>
      <c r="AJ319" s="10"/>
    </row>
    <row r="320" spans="1:46" customFormat="1" ht="39" x14ac:dyDescent="0.25">
      <c r="A320" s="9" t="s">
        <v>37</v>
      </c>
      <c r="B320" s="39" t="s">
        <v>320</v>
      </c>
      <c r="C320" s="47"/>
      <c r="D320" s="44" t="s">
        <v>157</v>
      </c>
      <c r="E320" s="12" t="s">
        <v>40</v>
      </c>
      <c r="F320" s="45">
        <v>4</v>
      </c>
      <c r="G320" s="46"/>
      <c r="H320" s="14" t="s">
        <v>320</v>
      </c>
      <c r="I320" s="28">
        <v>202</v>
      </c>
      <c r="J320" s="10"/>
      <c r="K320" s="12"/>
      <c r="L320" s="16">
        <v>0</v>
      </c>
      <c r="M320" s="12">
        <f t="shared" si="56"/>
        <v>0</v>
      </c>
      <c r="N320" s="16">
        <v>0</v>
      </c>
      <c r="O320" s="12">
        <f t="shared" si="57"/>
        <v>0</v>
      </c>
      <c r="P320" s="16">
        <v>0</v>
      </c>
      <c r="Q320" s="12">
        <f t="shared" si="58"/>
        <v>0</v>
      </c>
      <c r="R320" s="16">
        <v>0</v>
      </c>
      <c r="S320" s="12">
        <f t="shared" si="59"/>
        <v>0</v>
      </c>
      <c r="T320" s="16">
        <v>1</v>
      </c>
      <c r="U320" s="12">
        <f t="shared" si="60"/>
        <v>202</v>
      </c>
      <c r="V320" s="16">
        <v>0</v>
      </c>
      <c r="W320" s="12">
        <f t="shared" si="61"/>
        <v>0</v>
      </c>
      <c r="X320" s="12" t="s">
        <v>22</v>
      </c>
      <c r="Y320" s="12" t="s">
        <v>43</v>
      </c>
      <c r="Z320" s="12"/>
      <c r="AA320" s="22" t="s">
        <v>57</v>
      </c>
      <c r="AB320" s="22" t="s">
        <v>550</v>
      </c>
      <c r="AC320" s="29">
        <v>1</v>
      </c>
      <c r="AD320" s="19">
        <f t="shared" si="64"/>
        <v>202</v>
      </c>
      <c r="AE320" s="40" t="s">
        <v>381</v>
      </c>
      <c r="AF320" s="30"/>
      <c r="AG320" s="30" t="s">
        <v>166</v>
      </c>
      <c r="AH320" s="30"/>
      <c r="AI320" s="30"/>
      <c r="AJ320" s="10"/>
    </row>
    <row r="321" spans="1:42" customFormat="1" ht="63.75" x14ac:dyDescent="0.25">
      <c r="A321" s="9" t="s">
        <v>37</v>
      </c>
      <c r="B321" s="10" t="s">
        <v>38</v>
      </c>
      <c r="C321" s="9">
        <v>5</v>
      </c>
      <c r="D321" s="14" t="s">
        <v>359</v>
      </c>
      <c r="E321" s="12" t="s">
        <v>40</v>
      </c>
      <c r="F321" s="13">
        <v>5</v>
      </c>
      <c r="G321" s="13">
        <v>19</v>
      </c>
      <c r="H321" s="14" t="s">
        <v>48</v>
      </c>
      <c r="I321" s="15">
        <v>6.3</v>
      </c>
      <c r="J321" s="12"/>
      <c r="K321" s="12" t="s">
        <v>354</v>
      </c>
      <c r="L321" s="16">
        <v>0</v>
      </c>
      <c r="M321" s="12">
        <f t="shared" si="56"/>
        <v>0</v>
      </c>
      <c r="N321" s="16">
        <v>1</v>
      </c>
      <c r="O321" s="12">
        <f t="shared" si="57"/>
        <v>3.15</v>
      </c>
      <c r="P321" s="16">
        <v>0</v>
      </c>
      <c r="Q321" s="12">
        <f t="shared" si="58"/>
        <v>0</v>
      </c>
      <c r="R321" s="16">
        <v>0</v>
      </c>
      <c r="S321" s="12">
        <f t="shared" si="59"/>
        <v>0</v>
      </c>
      <c r="T321" s="16">
        <v>0</v>
      </c>
      <c r="U321" s="12">
        <f t="shared" si="60"/>
        <v>0</v>
      </c>
      <c r="V321" s="16">
        <v>0</v>
      </c>
      <c r="W321" s="12">
        <f t="shared" si="61"/>
        <v>0</v>
      </c>
      <c r="X321" s="12" t="s">
        <v>16</v>
      </c>
      <c r="Y321" s="12" t="s">
        <v>43</v>
      </c>
      <c r="Z321" s="27"/>
      <c r="AA321" s="22" t="s">
        <v>45</v>
      </c>
      <c r="AB321" s="21" t="s">
        <v>92</v>
      </c>
      <c r="AC321" s="29">
        <v>0.5</v>
      </c>
      <c r="AD321" s="19">
        <f t="shared" si="64"/>
        <v>3.15</v>
      </c>
      <c r="AE321" s="19"/>
      <c r="AF321" s="19"/>
      <c r="AG321" s="19" t="s">
        <v>166</v>
      </c>
      <c r="AH321" s="19"/>
      <c r="AI321" s="19"/>
      <c r="AJ321" s="10"/>
    </row>
    <row r="322" spans="1:42" customFormat="1" ht="63.75" x14ac:dyDescent="0.25">
      <c r="A322" s="9" t="s">
        <v>37</v>
      </c>
      <c r="B322" s="10" t="s">
        <v>38</v>
      </c>
      <c r="C322" s="9">
        <v>5</v>
      </c>
      <c r="D322" s="14" t="s">
        <v>359</v>
      </c>
      <c r="E322" s="12" t="s">
        <v>40</v>
      </c>
      <c r="F322" s="13">
        <v>5</v>
      </c>
      <c r="G322" s="13">
        <v>19</v>
      </c>
      <c r="H322" s="14" t="s">
        <v>48</v>
      </c>
      <c r="I322" s="15">
        <v>6.3</v>
      </c>
      <c r="J322" s="12"/>
      <c r="K322" s="12" t="s">
        <v>354</v>
      </c>
      <c r="L322" s="16">
        <v>0</v>
      </c>
      <c r="M322" s="12">
        <f t="shared" si="56"/>
        <v>0</v>
      </c>
      <c r="N322" s="16">
        <v>1</v>
      </c>
      <c r="O322" s="12">
        <f t="shared" si="57"/>
        <v>3.15</v>
      </c>
      <c r="P322" s="16">
        <v>0</v>
      </c>
      <c r="Q322" s="12">
        <f t="shared" si="58"/>
        <v>0</v>
      </c>
      <c r="R322" s="16">
        <v>0</v>
      </c>
      <c r="S322" s="12">
        <f t="shared" si="59"/>
        <v>0</v>
      </c>
      <c r="T322" s="16">
        <v>0</v>
      </c>
      <c r="U322" s="12">
        <f t="shared" si="60"/>
        <v>0</v>
      </c>
      <c r="V322" s="16">
        <v>0</v>
      </c>
      <c r="W322" s="12">
        <f t="shared" si="61"/>
        <v>0</v>
      </c>
      <c r="X322" s="12" t="s">
        <v>16</v>
      </c>
      <c r="Y322" s="12" t="s">
        <v>43</v>
      </c>
      <c r="Z322" s="27"/>
      <c r="AA322" s="22" t="s">
        <v>45</v>
      </c>
      <c r="AB322" s="21" t="s">
        <v>95</v>
      </c>
      <c r="AC322" s="29">
        <v>0.5</v>
      </c>
      <c r="AD322" s="19">
        <f t="shared" si="64"/>
        <v>3.15</v>
      </c>
      <c r="AE322" s="19"/>
      <c r="AF322" s="19"/>
      <c r="AG322" s="19" t="s">
        <v>166</v>
      </c>
      <c r="AH322" s="19"/>
      <c r="AI322" s="19"/>
      <c r="AJ322" s="10"/>
    </row>
    <row r="323" spans="1:42" customFormat="1" ht="63.75" x14ac:dyDescent="0.25">
      <c r="A323" s="9" t="s">
        <v>37</v>
      </c>
      <c r="B323" s="10" t="s">
        <v>38</v>
      </c>
      <c r="C323" s="9">
        <v>5</v>
      </c>
      <c r="D323" s="14" t="s">
        <v>359</v>
      </c>
      <c r="E323" s="12" t="s">
        <v>40</v>
      </c>
      <c r="F323" s="13">
        <v>5</v>
      </c>
      <c r="G323" s="13">
        <v>19</v>
      </c>
      <c r="H323" s="14" t="s">
        <v>74</v>
      </c>
      <c r="I323" s="15">
        <v>6.3</v>
      </c>
      <c r="J323" s="12"/>
      <c r="K323" s="12" t="s">
        <v>354</v>
      </c>
      <c r="L323" s="16">
        <v>0</v>
      </c>
      <c r="M323" s="12">
        <f t="shared" si="56"/>
        <v>0</v>
      </c>
      <c r="N323" s="16">
        <v>1</v>
      </c>
      <c r="O323" s="12">
        <f t="shared" si="57"/>
        <v>6.3</v>
      </c>
      <c r="P323" s="16">
        <v>0</v>
      </c>
      <c r="Q323" s="12">
        <f t="shared" si="58"/>
        <v>0</v>
      </c>
      <c r="R323" s="16">
        <v>0</v>
      </c>
      <c r="S323" s="12">
        <f t="shared" si="59"/>
        <v>0</v>
      </c>
      <c r="T323" s="16">
        <v>0</v>
      </c>
      <c r="U323" s="12">
        <f t="shared" si="60"/>
        <v>0</v>
      </c>
      <c r="V323" s="16">
        <v>0</v>
      </c>
      <c r="W323" s="12">
        <f t="shared" si="61"/>
        <v>0</v>
      </c>
      <c r="X323" s="12" t="s">
        <v>16</v>
      </c>
      <c r="Y323" s="12" t="s">
        <v>43</v>
      </c>
      <c r="Z323" s="27"/>
      <c r="AA323" s="22" t="s">
        <v>45</v>
      </c>
      <c r="AB323" s="21" t="s">
        <v>219</v>
      </c>
      <c r="AC323" s="29">
        <v>1</v>
      </c>
      <c r="AD323" s="19">
        <f t="shared" si="64"/>
        <v>6.3</v>
      </c>
      <c r="AE323" s="19"/>
      <c r="AF323" s="19"/>
      <c r="AG323" s="19" t="s">
        <v>166</v>
      </c>
      <c r="AH323" s="19"/>
      <c r="AI323" s="19" t="s">
        <v>162</v>
      </c>
      <c r="AJ323" s="10"/>
      <c r="AP323" s="171"/>
    </row>
    <row r="324" spans="1:42" customFormat="1" ht="38.25" customHeight="1" x14ac:dyDescent="0.25">
      <c r="A324" s="9" t="s">
        <v>37</v>
      </c>
      <c r="B324" s="10" t="s">
        <v>38</v>
      </c>
      <c r="C324" s="9">
        <v>5</v>
      </c>
      <c r="D324" s="14" t="s">
        <v>359</v>
      </c>
      <c r="E324" s="12" t="s">
        <v>40</v>
      </c>
      <c r="F324" s="13">
        <v>5</v>
      </c>
      <c r="G324" s="13">
        <v>19</v>
      </c>
      <c r="H324" s="14" t="s">
        <v>355</v>
      </c>
      <c r="I324" s="15">
        <v>1.3</v>
      </c>
      <c r="J324" s="12"/>
      <c r="K324" s="12" t="s">
        <v>354</v>
      </c>
      <c r="L324" s="16">
        <v>0</v>
      </c>
      <c r="M324" s="12">
        <f t="shared" si="56"/>
        <v>0</v>
      </c>
      <c r="N324" s="16">
        <v>1</v>
      </c>
      <c r="O324" s="12">
        <f t="shared" si="57"/>
        <v>1.3</v>
      </c>
      <c r="P324" s="16">
        <v>0</v>
      </c>
      <c r="Q324" s="12">
        <f t="shared" si="58"/>
        <v>0</v>
      </c>
      <c r="R324" s="16">
        <v>0</v>
      </c>
      <c r="S324" s="12">
        <f t="shared" si="59"/>
        <v>0</v>
      </c>
      <c r="T324" s="16">
        <v>0</v>
      </c>
      <c r="U324" s="12">
        <f t="shared" si="60"/>
        <v>0</v>
      </c>
      <c r="V324" s="16">
        <v>0</v>
      </c>
      <c r="W324" s="12">
        <f t="shared" si="61"/>
        <v>0</v>
      </c>
      <c r="X324" s="12" t="s">
        <v>16</v>
      </c>
      <c r="Y324" s="12" t="s">
        <v>43</v>
      </c>
      <c r="Z324" s="27"/>
      <c r="AA324" s="22" t="s">
        <v>45</v>
      </c>
      <c r="AB324" s="21" t="s">
        <v>219</v>
      </c>
      <c r="AC324" s="29">
        <v>1</v>
      </c>
      <c r="AD324" s="19">
        <f t="shared" si="64"/>
        <v>1.3</v>
      </c>
      <c r="AE324" s="19" t="s">
        <v>361</v>
      </c>
      <c r="AF324" s="19"/>
      <c r="AG324" s="19" t="s">
        <v>166</v>
      </c>
      <c r="AH324" s="19"/>
      <c r="AI324" s="19" t="s">
        <v>162</v>
      </c>
      <c r="AJ324" s="10"/>
      <c r="AP324" s="171"/>
    </row>
    <row r="325" spans="1:42" customFormat="1" ht="63.75" x14ac:dyDescent="0.25">
      <c r="A325" s="9" t="s">
        <v>37</v>
      </c>
      <c r="B325" s="10" t="s">
        <v>67</v>
      </c>
      <c r="C325" s="9">
        <v>9</v>
      </c>
      <c r="D325" s="14" t="s">
        <v>551</v>
      </c>
      <c r="E325" s="12" t="s">
        <v>90</v>
      </c>
      <c r="F325" s="13">
        <v>30</v>
      </c>
      <c r="G325" s="13">
        <v>1</v>
      </c>
      <c r="H325" s="14" t="s">
        <v>69</v>
      </c>
      <c r="I325" s="15">
        <v>10</v>
      </c>
      <c r="J325" s="12"/>
      <c r="K325" s="12"/>
      <c r="L325" s="16">
        <v>0</v>
      </c>
      <c r="M325" s="12">
        <f t="shared" si="56"/>
        <v>0</v>
      </c>
      <c r="N325" s="16">
        <v>1</v>
      </c>
      <c r="O325" s="12">
        <f t="shared" si="57"/>
        <v>10</v>
      </c>
      <c r="P325" s="16">
        <v>0</v>
      </c>
      <c r="Q325" s="12">
        <f t="shared" si="58"/>
        <v>0</v>
      </c>
      <c r="R325" s="16">
        <v>0</v>
      </c>
      <c r="S325" s="12">
        <f t="shared" si="59"/>
        <v>0</v>
      </c>
      <c r="T325" s="16">
        <v>0</v>
      </c>
      <c r="U325" s="12">
        <f t="shared" si="60"/>
        <v>0</v>
      </c>
      <c r="V325" s="16">
        <v>0</v>
      </c>
      <c r="W325" s="12">
        <f t="shared" si="61"/>
        <v>0</v>
      </c>
      <c r="X325" s="12" t="s">
        <v>16</v>
      </c>
      <c r="Y325" s="12" t="s">
        <v>43</v>
      </c>
      <c r="Z325" s="12"/>
      <c r="AA325" s="17" t="s">
        <v>131</v>
      </c>
      <c r="AB325" s="9" t="s">
        <v>140</v>
      </c>
      <c r="AC325" s="18">
        <v>1</v>
      </c>
      <c r="AD325" s="19">
        <f t="shared" si="64"/>
        <v>10</v>
      </c>
      <c r="AE325" s="19" t="s">
        <v>553</v>
      </c>
      <c r="AF325" s="19" t="s">
        <v>128</v>
      </c>
      <c r="AG325" s="19" t="s">
        <v>552</v>
      </c>
      <c r="AH325" s="19"/>
      <c r="AI325" s="19"/>
      <c r="AJ325" s="10"/>
    </row>
    <row r="326" spans="1:42" customFormat="1" ht="25.5" x14ac:dyDescent="0.25">
      <c r="A326" s="9" t="s">
        <v>37</v>
      </c>
      <c r="B326" s="10" t="s">
        <v>38</v>
      </c>
      <c r="C326" s="9">
        <v>5</v>
      </c>
      <c r="D326" s="14" t="s">
        <v>564</v>
      </c>
      <c r="E326" s="12" t="s">
        <v>90</v>
      </c>
      <c r="F326" s="13">
        <v>5</v>
      </c>
      <c r="G326" s="13" t="s">
        <v>565</v>
      </c>
      <c r="H326" s="14" t="s">
        <v>360</v>
      </c>
      <c r="I326" s="15">
        <v>37.700000000000003</v>
      </c>
      <c r="J326" s="12">
        <f>(M326+O326+Q326+S326+U326+W326)/AC326</f>
        <v>37.700000000000003</v>
      </c>
      <c r="K326" s="12" t="s">
        <v>566</v>
      </c>
      <c r="L326" s="16">
        <v>0</v>
      </c>
      <c r="M326" s="12">
        <f t="shared" si="56"/>
        <v>0</v>
      </c>
      <c r="N326" s="16">
        <v>1</v>
      </c>
      <c r="O326" s="12">
        <f t="shared" si="57"/>
        <v>18.850000000000001</v>
      </c>
      <c r="P326" s="16">
        <v>0</v>
      </c>
      <c r="Q326" s="12">
        <f t="shared" si="58"/>
        <v>0</v>
      </c>
      <c r="R326" s="16">
        <v>0</v>
      </c>
      <c r="S326" s="12">
        <f t="shared" si="59"/>
        <v>0</v>
      </c>
      <c r="T326" s="16">
        <v>0</v>
      </c>
      <c r="U326" s="12">
        <f t="shared" si="60"/>
        <v>0</v>
      </c>
      <c r="V326" s="16">
        <v>0</v>
      </c>
      <c r="W326" s="12">
        <f t="shared" si="61"/>
        <v>0</v>
      </c>
      <c r="X326" s="12" t="s">
        <v>16</v>
      </c>
      <c r="Y326" s="12" t="s">
        <v>43</v>
      </c>
      <c r="Z326" s="74" t="s">
        <v>567</v>
      </c>
      <c r="AA326" s="22" t="s">
        <v>151</v>
      </c>
      <c r="AB326" s="21" t="s">
        <v>152</v>
      </c>
      <c r="AC326" s="29">
        <v>0.5</v>
      </c>
      <c r="AD326" s="19">
        <f t="shared" si="64"/>
        <v>18.850000000000001</v>
      </c>
      <c r="AE326" s="19"/>
      <c r="AF326" s="19"/>
      <c r="AG326" s="19" t="s">
        <v>166</v>
      </c>
      <c r="AH326" s="19"/>
      <c r="AI326" s="19" t="s">
        <v>162</v>
      </c>
      <c r="AJ326" s="10"/>
      <c r="AP326" s="171"/>
    </row>
    <row r="327" spans="1:42" customFormat="1" ht="25.5" x14ac:dyDescent="0.25">
      <c r="A327" s="9" t="s">
        <v>37</v>
      </c>
      <c r="B327" s="10" t="s">
        <v>38</v>
      </c>
      <c r="C327" s="9">
        <v>5</v>
      </c>
      <c r="D327" s="14" t="s">
        <v>564</v>
      </c>
      <c r="E327" s="12" t="s">
        <v>90</v>
      </c>
      <c r="F327" s="13">
        <v>5</v>
      </c>
      <c r="G327" s="13" t="s">
        <v>565</v>
      </c>
      <c r="H327" s="14" t="s">
        <v>360</v>
      </c>
      <c r="I327" s="15">
        <v>37.5</v>
      </c>
      <c r="J327" s="12"/>
      <c r="K327" s="12" t="s">
        <v>566</v>
      </c>
      <c r="L327" s="16">
        <v>0</v>
      </c>
      <c r="M327" s="12">
        <f t="shared" si="56"/>
        <v>0</v>
      </c>
      <c r="N327" s="16">
        <v>1</v>
      </c>
      <c r="O327" s="12">
        <f t="shared" si="57"/>
        <v>18.75</v>
      </c>
      <c r="P327" s="16">
        <v>0</v>
      </c>
      <c r="Q327" s="12">
        <f t="shared" si="58"/>
        <v>0</v>
      </c>
      <c r="R327" s="16">
        <v>0</v>
      </c>
      <c r="S327" s="12">
        <f t="shared" si="59"/>
        <v>0</v>
      </c>
      <c r="T327" s="16">
        <v>0</v>
      </c>
      <c r="U327" s="12">
        <f t="shared" si="60"/>
        <v>0</v>
      </c>
      <c r="V327" s="16">
        <v>0</v>
      </c>
      <c r="W327" s="12">
        <f t="shared" si="61"/>
        <v>0</v>
      </c>
      <c r="X327" s="12" t="s">
        <v>16</v>
      </c>
      <c r="Y327" s="12" t="s">
        <v>43</v>
      </c>
      <c r="Z327" s="74" t="s">
        <v>567</v>
      </c>
      <c r="AA327" s="22" t="s">
        <v>151</v>
      </c>
      <c r="AB327" s="21" t="s">
        <v>154</v>
      </c>
      <c r="AC327" s="29">
        <v>0.5</v>
      </c>
      <c r="AD327" s="19">
        <f t="shared" si="64"/>
        <v>18.75</v>
      </c>
      <c r="AE327" s="19"/>
      <c r="AF327" s="19"/>
      <c r="AG327" s="19" t="s">
        <v>166</v>
      </c>
      <c r="AH327" s="19"/>
      <c r="AI327" s="19" t="s">
        <v>162</v>
      </c>
      <c r="AJ327" s="10"/>
      <c r="AP327" s="171"/>
    </row>
    <row r="328" spans="1:42" customFormat="1" ht="25.5" x14ac:dyDescent="0.25">
      <c r="A328" s="9" t="s">
        <v>37</v>
      </c>
      <c r="B328" s="10" t="s">
        <v>38</v>
      </c>
      <c r="C328" s="9">
        <v>5</v>
      </c>
      <c r="D328" s="14" t="s">
        <v>564</v>
      </c>
      <c r="E328" s="12" t="s">
        <v>90</v>
      </c>
      <c r="F328" s="13">
        <v>5</v>
      </c>
      <c r="G328" s="13" t="s">
        <v>565</v>
      </c>
      <c r="H328" s="14" t="s">
        <v>48</v>
      </c>
      <c r="I328" s="15">
        <v>4.2</v>
      </c>
      <c r="J328" s="12">
        <f>(M328+O328+Q328+S328+U328+W328)/AC328</f>
        <v>4.2</v>
      </c>
      <c r="K328" s="12" t="s">
        <v>566</v>
      </c>
      <c r="L328" s="16">
        <v>0</v>
      </c>
      <c r="M328" s="12">
        <f t="shared" si="56"/>
        <v>0</v>
      </c>
      <c r="N328" s="16">
        <v>1</v>
      </c>
      <c r="O328" s="12">
        <f t="shared" si="57"/>
        <v>2.1</v>
      </c>
      <c r="P328" s="16">
        <v>0</v>
      </c>
      <c r="Q328" s="12">
        <f t="shared" si="58"/>
        <v>0</v>
      </c>
      <c r="R328" s="16">
        <v>0</v>
      </c>
      <c r="S328" s="12">
        <f t="shared" si="59"/>
        <v>0</v>
      </c>
      <c r="T328" s="16">
        <v>0</v>
      </c>
      <c r="U328" s="12">
        <f t="shared" si="60"/>
        <v>0</v>
      </c>
      <c r="V328" s="16">
        <v>0</v>
      </c>
      <c r="W328" s="12">
        <f t="shared" si="61"/>
        <v>0</v>
      </c>
      <c r="X328" s="12" t="s">
        <v>16</v>
      </c>
      <c r="Y328" s="12" t="s">
        <v>43</v>
      </c>
      <c r="Z328" s="74" t="s">
        <v>567</v>
      </c>
      <c r="AA328" s="22" t="s">
        <v>151</v>
      </c>
      <c r="AB328" s="21" t="s">
        <v>152</v>
      </c>
      <c r="AC328" s="29">
        <v>0.5</v>
      </c>
      <c r="AD328" s="19">
        <f t="shared" si="64"/>
        <v>2.1</v>
      </c>
      <c r="AE328" s="19"/>
      <c r="AF328" s="19"/>
      <c r="AG328" s="19" t="s">
        <v>166</v>
      </c>
      <c r="AH328" s="19"/>
      <c r="AI328" s="19" t="s">
        <v>162</v>
      </c>
      <c r="AJ328" s="10"/>
      <c r="AP328" s="171"/>
    </row>
    <row r="329" spans="1:42" customFormat="1" ht="25.5" x14ac:dyDescent="0.25">
      <c r="A329" s="9" t="s">
        <v>37</v>
      </c>
      <c r="B329" s="10" t="s">
        <v>38</v>
      </c>
      <c r="C329" s="9">
        <v>5</v>
      </c>
      <c r="D329" s="14" t="s">
        <v>564</v>
      </c>
      <c r="E329" s="12" t="s">
        <v>90</v>
      </c>
      <c r="F329" s="13">
        <v>5</v>
      </c>
      <c r="G329" s="13" t="s">
        <v>565</v>
      </c>
      <c r="H329" s="14" t="s">
        <v>48</v>
      </c>
      <c r="I329" s="15">
        <v>4.2</v>
      </c>
      <c r="J329" s="12"/>
      <c r="K329" s="12" t="s">
        <v>566</v>
      </c>
      <c r="L329" s="16">
        <v>0</v>
      </c>
      <c r="M329" s="12">
        <f t="shared" si="56"/>
        <v>0</v>
      </c>
      <c r="N329" s="16">
        <v>1</v>
      </c>
      <c r="O329" s="12">
        <f t="shared" si="57"/>
        <v>2.1</v>
      </c>
      <c r="P329" s="16">
        <v>0</v>
      </c>
      <c r="Q329" s="12">
        <f t="shared" si="58"/>
        <v>0</v>
      </c>
      <c r="R329" s="16">
        <v>0</v>
      </c>
      <c r="S329" s="12">
        <f t="shared" si="59"/>
        <v>0</v>
      </c>
      <c r="T329" s="16">
        <v>0</v>
      </c>
      <c r="U329" s="12">
        <f t="shared" si="60"/>
        <v>0</v>
      </c>
      <c r="V329" s="16">
        <v>0</v>
      </c>
      <c r="W329" s="12">
        <f t="shared" si="61"/>
        <v>0</v>
      </c>
      <c r="X329" s="12" t="s">
        <v>16</v>
      </c>
      <c r="Y329" s="12" t="s">
        <v>43</v>
      </c>
      <c r="Z329" s="74" t="s">
        <v>567</v>
      </c>
      <c r="AA329" s="22" t="s">
        <v>151</v>
      </c>
      <c r="AB329" s="21" t="s">
        <v>154</v>
      </c>
      <c r="AC329" s="29">
        <v>0.5</v>
      </c>
      <c r="AD329" s="19">
        <f t="shared" si="64"/>
        <v>2.1</v>
      </c>
      <c r="AE329" s="19"/>
      <c r="AF329" s="19"/>
      <c r="AG329" s="19" t="s">
        <v>166</v>
      </c>
      <c r="AH329" s="19"/>
      <c r="AI329" s="19" t="s">
        <v>162</v>
      </c>
      <c r="AJ329" s="10"/>
      <c r="AP329" s="171"/>
    </row>
    <row r="330" spans="1:42" customFormat="1" ht="51" x14ac:dyDescent="0.25">
      <c r="A330" s="151" t="s">
        <v>37</v>
      </c>
      <c r="B330" s="10" t="s">
        <v>38</v>
      </c>
      <c r="C330" s="9">
        <v>5</v>
      </c>
      <c r="D330" s="11" t="s">
        <v>382</v>
      </c>
      <c r="E330" s="12" t="s">
        <v>90</v>
      </c>
      <c r="F330" s="13">
        <v>5</v>
      </c>
      <c r="G330" s="13">
        <v>45</v>
      </c>
      <c r="H330" s="14" t="s">
        <v>41</v>
      </c>
      <c r="I330" s="38">
        <f>Grunddata!G330*Normer!Kursus_extra_pr_stud+Normer!Kursus_grund</f>
        <v>217.5</v>
      </c>
      <c r="J330" s="12"/>
      <c r="K330" s="12" t="s">
        <v>353</v>
      </c>
      <c r="L330" s="16">
        <v>1</v>
      </c>
      <c r="M330" s="12">
        <f t="shared" ref="M330:M391" si="65">L330*$I330*AC330</f>
        <v>54.375</v>
      </c>
      <c r="N330" s="16">
        <v>0</v>
      </c>
      <c r="O330" s="12">
        <f t="shared" si="57"/>
        <v>0</v>
      </c>
      <c r="P330" s="16">
        <v>0</v>
      </c>
      <c r="Q330" s="12">
        <f t="shared" si="58"/>
        <v>0</v>
      </c>
      <c r="R330" s="16">
        <v>0</v>
      </c>
      <c r="S330" s="12">
        <f t="shared" si="59"/>
        <v>0</v>
      </c>
      <c r="T330" s="16">
        <v>0</v>
      </c>
      <c r="U330" s="12">
        <f t="shared" si="60"/>
        <v>0</v>
      </c>
      <c r="V330" s="16">
        <v>0</v>
      </c>
      <c r="W330" s="12">
        <f t="shared" si="61"/>
        <v>0</v>
      </c>
      <c r="X330" s="12" t="s">
        <v>14</v>
      </c>
      <c r="Y330" s="12" t="s">
        <v>43</v>
      </c>
      <c r="Z330" s="12"/>
      <c r="AA330" s="17" t="s">
        <v>63</v>
      </c>
      <c r="AB330" s="9" t="s">
        <v>217</v>
      </c>
      <c r="AC330" s="18">
        <v>0.25</v>
      </c>
      <c r="AD330" s="19">
        <f t="shared" si="64"/>
        <v>54.375</v>
      </c>
      <c r="AE330" s="19"/>
      <c r="AF330" s="19"/>
      <c r="AG330" s="19" t="s">
        <v>166</v>
      </c>
      <c r="AH330" s="19" t="s">
        <v>657</v>
      </c>
      <c r="AI330" s="19"/>
      <c r="AJ330" s="10"/>
      <c r="AK330">
        <v>2</v>
      </c>
    </row>
    <row r="331" spans="1:42" customFormat="1" ht="51" x14ac:dyDescent="0.25">
      <c r="A331" s="151" t="s">
        <v>37</v>
      </c>
      <c r="B331" s="10" t="s">
        <v>38</v>
      </c>
      <c r="C331" s="9">
        <v>5</v>
      </c>
      <c r="D331" s="11" t="s">
        <v>382</v>
      </c>
      <c r="E331" s="12" t="s">
        <v>90</v>
      </c>
      <c r="F331" s="13">
        <v>5</v>
      </c>
      <c r="G331" s="13">
        <v>45</v>
      </c>
      <c r="H331" s="14" t="s">
        <v>41</v>
      </c>
      <c r="I331" s="38">
        <f>Grunddata!G331*Normer!Kursus_extra_pr_stud+Normer!Kursus_grund</f>
        <v>217.5</v>
      </c>
      <c r="J331" s="12"/>
      <c r="K331" s="12" t="s">
        <v>353</v>
      </c>
      <c r="L331" s="16">
        <v>1</v>
      </c>
      <c r="M331" s="12">
        <f t="shared" si="65"/>
        <v>54.375</v>
      </c>
      <c r="N331" s="16">
        <v>0</v>
      </c>
      <c r="O331" s="12">
        <f t="shared" si="57"/>
        <v>0</v>
      </c>
      <c r="P331" s="16">
        <v>0</v>
      </c>
      <c r="Q331" s="12">
        <f t="shared" si="58"/>
        <v>0</v>
      </c>
      <c r="R331" s="16">
        <v>0</v>
      </c>
      <c r="S331" s="12">
        <f t="shared" si="59"/>
        <v>0</v>
      </c>
      <c r="T331" s="16">
        <v>0</v>
      </c>
      <c r="U331" s="12">
        <f t="shared" si="60"/>
        <v>0</v>
      </c>
      <c r="V331" s="16">
        <v>0</v>
      </c>
      <c r="W331" s="12">
        <f t="shared" si="61"/>
        <v>0</v>
      </c>
      <c r="X331" s="12" t="s">
        <v>14</v>
      </c>
      <c r="Y331" s="12" t="s">
        <v>43</v>
      </c>
      <c r="Z331" s="12"/>
      <c r="AA331" s="17" t="s">
        <v>57</v>
      </c>
      <c r="AB331" s="9" t="s">
        <v>58</v>
      </c>
      <c r="AC331" s="18">
        <v>0.25</v>
      </c>
      <c r="AD331" s="19">
        <f t="shared" si="64"/>
        <v>54.375</v>
      </c>
      <c r="AE331" s="19"/>
      <c r="AF331" s="19"/>
      <c r="AG331" s="19" t="s">
        <v>166</v>
      </c>
      <c r="AH331" s="19" t="s">
        <v>657</v>
      </c>
      <c r="AI331" s="19"/>
      <c r="AJ331" s="10"/>
      <c r="AK331">
        <v>2</v>
      </c>
    </row>
    <row r="332" spans="1:42" customFormat="1" ht="51" x14ac:dyDescent="0.25">
      <c r="A332" s="151" t="s">
        <v>37</v>
      </c>
      <c r="B332" s="10" t="s">
        <v>38</v>
      </c>
      <c r="C332" s="9">
        <v>5</v>
      </c>
      <c r="D332" s="20" t="s">
        <v>382</v>
      </c>
      <c r="E332" s="12" t="s">
        <v>90</v>
      </c>
      <c r="F332" s="13">
        <v>5</v>
      </c>
      <c r="G332" s="13">
        <v>45</v>
      </c>
      <c r="H332" s="14" t="s">
        <v>41</v>
      </c>
      <c r="I332" s="38">
        <f>Grunddata!G332*Normer!Kursus_extra_pr_stud+Normer!Kursus_grund</f>
        <v>217.5</v>
      </c>
      <c r="J332" s="12"/>
      <c r="K332" s="12" t="s">
        <v>353</v>
      </c>
      <c r="L332" s="16">
        <v>1</v>
      </c>
      <c r="M332" s="12">
        <f t="shared" si="65"/>
        <v>32.625</v>
      </c>
      <c r="N332" s="16">
        <v>0</v>
      </c>
      <c r="O332" s="12">
        <f t="shared" si="57"/>
        <v>0</v>
      </c>
      <c r="P332" s="16">
        <v>0</v>
      </c>
      <c r="Q332" s="12">
        <f t="shared" si="58"/>
        <v>0</v>
      </c>
      <c r="R332" s="16">
        <v>0</v>
      </c>
      <c r="S332" s="12">
        <f t="shared" si="59"/>
        <v>0</v>
      </c>
      <c r="T332" s="16">
        <v>0</v>
      </c>
      <c r="U332" s="12">
        <f t="shared" si="60"/>
        <v>0</v>
      </c>
      <c r="V332" s="16">
        <v>0</v>
      </c>
      <c r="W332" s="12">
        <f t="shared" si="61"/>
        <v>0</v>
      </c>
      <c r="X332" s="12" t="s">
        <v>14</v>
      </c>
      <c r="Y332" s="12" t="s">
        <v>43</v>
      </c>
      <c r="Z332" s="12"/>
      <c r="AA332" s="17" t="s">
        <v>151</v>
      </c>
      <c r="AB332" s="21" t="s">
        <v>211</v>
      </c>
      <c r="AC332" s="18">
        <v>0.15</v>
      </c>
      <c r="AD332" s="19">
        <f t="shared" si="64"/>
        <v>32.625</v>
      </c>
      <c r="AE332" s="19"/>
      <c r="AF332" s="19"/>
      <c r="AG332" s="19" t="s">
        <v>166</v>
      </c>
      <c r="AH332" s="19" t="s">
        <v>657</v>
      </c>
      <c r="AI332" s="19"/>
      <c r="AJ332" s="10"/>
      <c r="AK332">
        <v>2</v>
      </c>
    </row>
    <row r="333" spans="1:42" customFormat="1" ht="51" x14ac:dyDescent="0.25">
      <c r="A333" s="151" t="s">
        <v>37</v>
      </c>
      <c r="B333" s="10" t="s">
        <v>38</v>
      </c>
      <c r="C333" s="9">
        <v>5</v>
      </c>
      <c r="D333" s="11" t="s">
        <v>382</v>
      </c>
      <c r="E333" s="12" t="s">
        <v>90</v>
      </c>
      <c r="F333" s="13">
        <v>5</v>
      </c>
      <c r="G333" s="13">
        <v>45</v>
      </c>
      <c r="H333" s="14" t="s">
        <v>41</v>
      </c>
      <c r="I333" s="38">
        <f>Grunddata!G333*Normer!Kursus_extra_pr_stud+Normer!Kursus_grund</f>
        <v>217.5</v>
      </c>
      <c r="J333" s="12"/>
      <c r="K333" s="12" t="s">
        <v>353</v>
      </c>
      <c r="L333" s="16">
        <v>1</v>
      </c>
      <c r="M333" s="12">
        <f t="shared" si="65"/>
        <v>76.125</v>
      </c>
      <c r="N333" s="16">
        <v>0</v>
      </c>
      <c r="O333" s="12">
        <f t="shared" si="57"/>
        <v>0</v>
      </c>
      <c r="P333" s="16">
        <v>0</v>
      </c>
      <c r="Q333" s="12">
        <f t="shared" si="58"/>
        <v>0</v>
      </c>
      <c r="R333" s="16">
        <v>0</v>
      </c>
      <c r="S333" s="12">
        <f t="shared" si="59"/>
        <v>0</v>
      </c>
      <c r="T333" s="16">
        <v>0</v>
      </c>
      <c r="U333" s="12">
        <f t="shared" si="60"/>
        <v>0</v>
      </c>
      <c r="V333" s="16">
        <v>0</v>
      </c>
      <c r="W333" s="12">
        <f t="shared" si="61"/>
        <v>0</v>
      </c>
      <c r="X333" s="12" t="s">
        <v>14</v>
      </c>
      <c r="Y333" s="12" t="s">
        <v>43</v>
      </c>
      <c r="Z333" s="12"/>
      <c r="AA333" s="17" t="s">
        <v>119</v>
      </c>
      <c r="AB333" s="9" t="s">
        <v>231</v>
      </c>
      <c r="AC333" s="18">
        <v>0.35</v>
      </c>
      <c r="AD333" s="19">
        <f t="shared" si="64"/>
        <v>76.125</v>
      </c>
      <c r="AE333" s="19"/>
      <c r="AF333" s="19"/>
      <c r="AG333" s="19" t="s">
        <v>166</v>
      </c>
      <c r="AH333" s="19" t="s">
        <v>657</v>
      </c>
      <c r="AI333" s="19"/>
      <c r="AJ333" s="10"/>
      <c r="AK333">
        <v>2</v>
      </c>
    </row>
    <row r="334" spans="1:42" customFormat="1" ht="51" x14ac:dyDescent="0.25">
      <c r="A334" s="151" t="s">
        <v>37</v>
      </c>
      <c r="B334" s="10" t="s">
        <v>38</v>
      </c>
      <c r="C334" s="9">
        <v>5</v>
      </c>
      <c r="D334" s="11" t="s">
        <v>382</v>
      </c>
      <c r="E334" s="12" t="s">
        <v>90</v>
      </c>
      <c r="F334" s="13">
        <v>5</v>
      </c>
      <c r="G334" s="13">
        <v>55</v>
      </c>
      <c r="H334" s="14" t="s">
        <v>48</v>
      </c>
      <c r="I334" s="15">
        <f>G334*Kursus_eksaminator</f>
        <v>18.331499999999998</v>
      </c>
      <c r="J334" s="12"/>
      <c r="K334" s="12" t="s">
        <v>353</v>
      </c>
      <c r="L334" s="16">
        <v>1</v>
      </c>
      <c r="M334" s="12">
        <f t="shared" si="65"/>
        <v>4.5828749999999996</v>
      </c>
      <c r="N334" s="16">
        <v>0</v>
      </c>
      <c r="O334" s="12">
        <f t="shared" ref="O334:O391" si="66">N334*$I334*AC334</f>
        <v>0</v>
      </c>
      <c r="P334" s="16">
        <v>0</v>
      </c>
      <c r="Q334" s="12">
        <f t="shared" ref="Q334:Q394" si="67">P334*$I334*AC334</f>
        <v>0</v>
      </c>
      <c r="R334" s="16">
        <v>0</v>
      </c>
      <c r="S334" s="12">
        <f t="shared" ref="S334:S394" si="68">R334*$I334*AC334</f>
        <v>0</v>
      </c>
      <c r="T334" s="16">
        <v>0</v>
      </c>
      <c r="U334" s="12">
        <f t="shared" ref="U334:U394" si="69">T334*$I334*AC334</f>
        <v>0</v>
      </c>
      <c r="V334" s="16">
        <v>0</v>
      </c>
      <c r="W334" s="12">
        <f t="shared" ref="W334:W394" si="70">V334*$I334*AC334</f>
        <v>0</v>
      </c>
      <c r="X334" s="12" t="s">
        <v>14</v>
      </c>
      <c r="Y334" s="12" t="s">
        <v>43</v>
      </c>
      <c r="Z334" s="12"/>
      <c r="AA334" s="17" t="s">
        <v>63</v>
      </c>
      <c r="AB334" s="9" t="s">
        <v>217</v>
      </c>
      <c r="AC334" s="18">
        <v>0.25</v>
      </c>
      <c r="AD334" s="19">
        <f t="shared" si="64"/>
        <v>4.5828749999999996</v>
      </c>
      <c r="AE334" s="19" t="s">
        <v>383</v>
      </c>
      <c r="AF334" s="19"/>
      <c r="AG334" s="19" t="s">
        <v>166</v>
      </c>
      <c r="AH334" s="19"/>
      <c r="AI334" s="19" t="s">
        <v>368</v>
      </c>
      <c r="AJ334" s="10"/>
      <c r="AK334">
        <v>3</v>
      </c>
    </row>
    <row r="335" spans="1:42" customFormat="1" ht="51" x14ac:dyDescent="0.25">
      <c r="A335" s="151" t="s">
        <v>37</v>
      </c>
      <c r="B335" s="10" t="s">
        <v>38</v>
      </c>
      <c r="C335" s="9">
        <v>5</v>
      </c>
      <c r="D335" s="11" t="s">
        <v>382</v>
      </c>
      <c r="E335" s="12" t="s">
        <v>90</v>
      </c>
      <c r="F335" s="13">
        <v>5</v>
      </c>
      <c r="G335" s="13">
        <v>55</v>
      </c>
      <c r="H335" s="14" t="s">
        <v>48</v>
      </c>
      <c r="I335" s="15">
        <f>G335*Kursus_eksaminator</f>
        <v>18.331499999999998</v>
      </c>
      <c r="J335" s="12"/>
      <c r="K335" s="12" t="s">
        <v>353</v>
      </c>
      <c r="L335" s="16">
        <v>1</v>
      </c>
      <c r="M335" s="12">
        <f t="shared" si="65"/>
        <v>4.5828749999999996</v>
      </c>
      <c r="N335" s="16">
        <v>0</v>
      </c>
      <c r="O335" s="12">
        <f t="shared" si="66"/>
        <v>0</v>
      </c>
      <c r="P335" s="16">
        <v>0</v>
      </c>
      <c r="Q335" s="12">
        <f t="shared" si="67"/>
        <v>0</v>
      </c>
      <c r="R335" s="16">
        <v>0</v>
      </c>
      <c r="S335" s="12">
        <f t="shared" si="68"/>
        <v>0</v>
      </c>
      <c r="T335" s="16">
        <v>0</v>
      </c>
      <c r="U335" s="12">
        <f t="shared" si="69"/>
        <v>0</v>
      </c>
      <c r="V335" s="16">
        <v>0</v>
      </c>
      <c r="W335" s="12">
        <f t="shared" si="70"/>
        <v>0</v>
      </c>
      <c r="X335" s="12" t="s">
        <v>14</v>
      </c>
      <c r="Y335" s="12" t="s">
        <v>43</v>
      </c>
      <c r="Z335" s="12"/>
      <c r="AA335" s="17" t="s">
        <v>57</v>
      </c>
      <c r="AB335" s="9" t="s">
        <v>58</v>
      </c>
      <c r="AC335" s="18">
        <v>0.25</v>
      </c>
      <c r="AD335" s="19">
        <f t="shared" si="64"/>
        <v>4.5828749999999996</v>
      </c>
      <c r="AE335" s="19" t="s">
        <v>383</v>
      </c>
      <c r="AF335" s="19"/>
      <c r="AG335" s="19" t="s">
        <v>166</v>
      </c>
      <c r="AH335" s="19"/>
      <c r="AI335" s="19" t="s">
        <v>368</v>
      </c>
      <c r="AJ335" s="10"/>
      <c r="AK335">
        <v>3</v>
      </c>
    </row>
    <row r="336" spans="1:42" customFormat="1" ht="51" x14ac:dyDescent="0.25">
      <c r="A336" s="151" t="s">
        <v>37</v>
      </c>
      <c r="B336" s="10" t="s">
        <v>38</v>
      </c>
      <c r="C336" s="9">
        <v>5</v>
      </c>
      <c r="D336" s="11" t="s">
        <v>382</v>
      </c>
      <c r="E336" s="12" t="s">
        <v>90</v>
      </c>
      <c r="F336" s="13">
        <v>5</v>
      </c>
      <c r="G336" s="13">
        <v>55</v>
      </c>
      <c r="H336" s="14" t="s">
        <v>48</v>
      </c>
      <c r="I336" s="15">
        <f>G336*Kursus_eksaminator</f>
        <v>18.331499999999998</v>
      </c>
      <c r="J336" s="12"/>
      <c r="K336" s="12" t="s">
        <v>353</v>
      </c>
      <c r="L336" s="16">
        <v>1</v>
      </c>
      <c r="M336" s="12">
        <f t="shared" si="65"/>
        <v>9.1657499999999992</v>
      </c>
      <c r="N336" s="16">
        <v>0</v>
      </c>
      <c r="O336" s="12">
        <f t="shared" si="66"/>
        <v>0</v>
      </c>
      <c r="P336" s="16">
        <v>0</v>
      </c>
      <c r="Q336" s="12">
        <f t="shared" si="67"/>
        <v>0</v>
      </c>
      <c r="R336" s="16">
        <v>0</v>
      </c>
      <c r="S336" s="12">
        <f t="shared" si="68"/>
        <v>0</v>
      </c>
      <c r="T336" s="16">
        <v>0</v>
      </c>
      <c r="U336" s="12">
        <f t="shared" si="69"/>
        <v>0</v>
      </c>
      <c r="V336" s="16">
        <v>0</v>
      </c>
      <c r="W336" s="12">
        <f t="shared" si="70"/>
        <v>0</v>
      </c>
      <c r="X336" s="12" t="s">
        <v>14</v>
      </c>
      <c r="Y336" s="12" t="s">
        <v>43</v>
      </c>
      <c r="Z336" s="12"/>
      <c r="AA336" s="17" t="s">
        <v>119</v>
      </c>
      <c r="AB336" s="9" t="s">
        <v>231</v>
      </c>
      <c r="AC336" s="18">
        <v>0.5</v>
      </c>
      <c r="AD336" s="19">
        <f t="shared" si="64"/>
        <v>9.1657499999999992</v>
      </c>
      <c r="AE336" s="19" t="s">
        <v>383</v>
      </c>
      <c r="AF336" s="19"/>
      <c r="AG336" s="19" t="s">
        <v>166</v>
      </c>
      <c r="AH336" s="19"/>
      <c r="AI336" s="19" t="s">
        <v>368</v>
      </c>
      <c r="AJ336" s="10"/>
      <c r="AK336">
        <v>3</v>
      </c>
    </row>
    <row r="337" spans="1:37" customFormat="1" ht="25.5" x14ac:dyDescent="0.25">
      <c r="A337" s="151" t="s">
        <v>37</v>
      </c>
      <c r="B337" s="10" t="s">
        <v>38</v>
      </c>
      <c r="C337" s="9">
        <v>5</v>
      </c>
      <c r="D337" s="14" t="s">
        <v>352</v>
      </c>
      <c r="E337" s="12" t="s">
        <v>90</v>
      </c>
      <c r="F337" s="13">
        <v>5</v>
      </c>
      <c r="G337" s="13">
        <v>45</v>
      </c>
      <c r="H337" s="14" t="s">
        <v>41</v>
      </c>
      <c r="I337" s="38">
        <f>Grunddata!G337*Normer!Kursus_extra_pr_stud+Normer!Kursus_grund</f>
        <v>217.5</v>
      </c>
      <c r="J337" s="12"/>
      <c r="K337" s="12" t="s">
        <v>353</v>
      </c>
      <c r="L337" s="16">
        <v>1</v>
      </c>
      <c r="M337" s="12">
        <f t="shared" si="65"/>
        <v>72.5</v>
      </c>
      <c r="N337" s="16">
        <v>0</v>
      </c>
      <c r="O337" s="12">
        <f t="shared" si="66"/>
        <v>0</v>
      </c>
      <c r="P337" s="16">
        <v>0</v>
      </c>
      <c r="Q337" s="12">
        <f t="shared" si="67"/>
        <v>0</v>
      </c>
      <c r="R337" s="16">
        <v>0</v>
      </c>
      <c r="S337" s="12">
        <f t="shared" si="68"/>
        <v>0</v>
      </c>
      <c r="T337" s="16">
        <v>0</v>
      </c>
      <c r="U337" s="12">
        <f t="shared" si="69"/>
        <v>0</v>
      </c>
      <c r="V337" s="16">
        <v>0</v>
      </c>
      <c r="W337" s="12">
        <f t="shared" si="70"/>
        <v>0</v>
      </c>
      <c r="X337" s="12" t="s">
        <v>14</v>
      </c>
      <c r="Y337" s="12" t="s">
        <v>43</v>
      </c>
      <c r="Z337" s="12"/>
      <c r="AA337" s="17" t="s">
        <v>151</v>
      </c>
      <c r="AB337" s="21" t="s">
        <v>154</v>
      </c>
      <c r="AC337" s="18">
        <f>1/3</f>
        <v>0.33333333333333331</v>
      </c>
      <c r="AD337" s="19">
        <f t="shared" si="64"/>
        <v>72.5</v>
      </c>
      <c r="AE337" s="19"/>
      <c r="AF337" s="19"/>
      <c r="AG337" s="19" t="s">
        <v>166</v>
      </c>
      <c r="AH337" s="19" t="s">
        <v>657</v>
      </c>
      <c r="AI337" s="19"/>
      <c r="AJ337" s="10"/>
      <c r="AK337">
        <v>2</v>
      </c>
    </row>
    <row r="338" spans="1:37" customFormat="1" ht="25.5" x14ac:dyDescent="0.25">
      <c r="A338" s="151" t="s">
        <v>37</v>
      </c>
      <c r="B338" s="10" t="s">
        <v>38</v>
      </c>
      <c r="C338" s="9">
        <v>5</v>
      </c>
      <c r="D338" s="11" t="s">
        <v>352</v>
      </c>
      <c r="E338" s="12" t="s">
        <v>90</v>
      </c>
      <c r="F338" s="13">
        <v>5</v>
      </c>
      <c r="G338" s="13">
        <v>45</v>
      </c>
      <c r="H338" s="14" t="s">
        <v>41</v>
      </c>
      <c r="I338" s="38">
        <f>Grunddata!G338*Normer!Kursus_extra_pr_stud+Normer!Kursus_grund</f>
        <v>217.5</v>
      </c>
      <c r="J338" s="12">
        <f>(M338+O338+Q338+S338+U338+W338)/AC338</f>
        <v>217.5</v>
      </c>
      <c r="K338" s="12" t="s">
        <v>353</v>
      </c>
      <c r="L338" s="16">
        <v>1</v>
      </c>
      <c r="M338" s="12">
        <f t="shared" si="65"/>
        <v>72.5</v>
      </c>
      <c r="N338" s="16">
        <v>0</v>
      </c>
      <c r="O338" s="12">
        <f t="shared" si="66"/>
        <v>0</v>
      </c>
      <c r="P338" s="16">
        <v>0</v>
      </c>
      <c r="Q338" s="12">
        <f t="shared" si="67"/>
        <v>0</v>
      </c>
      <c r="R338" s="16">
        <v>0</v>
      </c>
      <c r="S338" s="12">
        <f t="shared" si="68"/>
        <v>0</v>
      </c>
      <c r="T338" s="16">
        <v>0</v>
      </c>
      <c r="U338" s="12">
        <f t="shared" si="69"/>
        <v>0</v>
      </c>
      <c r="V338" s="16">
        <v>0</v>
      </c>
      <c r="W338" s="12">
        <f t="shared" si="70"/>
        <v>0</v>
      </c>
      <c r="X338" s="12" t="s">
        <v>14</v>
      </c>
      <c r="Y338" s="12" t="s">
        <v>43</v>
      </c>
      <c r="Z338" s="12"/>
      <c r="AA338" s="17" t="s">
        <v>151</v>
      </c>
      <c r="AB338" s="21" t="s">
        <v>152</v>
      </c>
      <c r="AC338" s="18">
        <f>1/3</f>
        <v>0.33333333333333331</v>
      </c>
      <c r="AD338" s="19">
        <f t="shared" si="64"/>
        <v>72.5</v>
      </c>
      <c r="AE338" s="19"/>
      <c r="AF338" s="19"/>
      <c r="AG338" s="19" t="s">
        <v>166</v>
      </c>
      <c r="AH338" s="19" t="s">
        <v>657</v>
      </c>
      <c r="AI338" s="19"/>
      <c r="AJ338" s="10"/>
      <c r="AK338">
        <v>2</v>
      </c>
    </row>
    <row r="339" spans="1:37" customFormat="1" ht="38.25" x14ac:dyDescent="0.25">
      <c r="A339" s="151" t="s">
        <v>37</v>
      </c>
      <c r="B339" s="10" t="s">
        <v>38</v>
      </c>
      <c r="C339" s="9">
        <v>5</v>
      </c>
      <c r="D339" s="11" t="s">
        <v>352</v>
      </c>
      <c r="E339" s="12" t="s">
        <v>90</v>
      </c>
      <c r="F339" s="13">
        <v>5</v>
      </c>
      <c r="G339" s="13">
        <v>53</v>
      </c>
      <c r="H339" s="14" t="s">
        <v>48</v>
      </c>
      <c r="I339" s="15">
        <f>G339*Kursus_eksaminator</f>
        <v>17.664899999999999</v>
      </c>
      <c r="J339" s="12">
        <f>(M339+O339+Q339+S339+U339+W339)/AC339</f>
        <v>17.664899999999999</v>
      </c>
      <c r="K339" s="12" t="s">
        <v>353</v>
      </c>
      <c r="L339" s="16">
        <v>1</v>
      </c>
      <c r="M339" s="12">
        <f t="shared" si="65"/>
        <v>5.8882999999999992</v>
      </c>
      <c r="N339" s="16">
        <v>0</v>
      </c>
      <c r="O339" s="12">
        <f t="shared" si="66"/>
        <v>0</v>
      </c>
      <c r="P339" s="16">
        <v>0</v>
      </c>
      <c r="Q339" s="12">
        <f t="shared" si="67"/>
        <v>0</v>
      </c>
      <c r="R339" s="16">
        <v>0</v>
      </c>
      <c r="S339" s="12">
        <f t="shared" si="68"/>
        <v>0</v>
      </c>
      <c r="T339" s="16">
        <v>0</v>
      </c>
      <c r="U339" s="12">
        <f t="shared" si="69"/>
        <v>0</v>
      </c>
      <c r="V339" s="16">
        <v>0</v>
      </c>
      <c r="W339" s="12">
        <f t="shared" si="70"/>
        <v>0</v>
      </c>
      <c r="X339" s="12" t="s">
        <v>14</v>
      </c>
      <c r="Y339" s="12" t="s">
        <v>43</v>
      </c>
      <c r="Z339" s="12"/>
      <c r="AA339" s="17" t="s">
        <v>151</v>
      </c>
      <c r="AB339" s="21" t="s">
        <v>152</v>
      </c>
      <c r="AC339" s="18">
        <f>1/3</f>
        <v>0.33333333333333331</v>
      </c>
      <c r="AD339" s="19">
        <f t="shared" si="64"/>
        <v>5.8882999999999992</v>
      </c>
      <c r="AE339" s="19"/>
      <c r="AF339" s="19" t="s">
        <v>384</v>
      </c>
      <c r="AG339" s="19" t="s">
        <v>166</v>
      </c>
      <c r="AH339" s="19" t="s">
        <v>657</v>
      </c>
      <c r="AI339" s="19" t="s">
        <v>368</v>
      </c>
      <c r="AJ339" s="10"/>
      <c r="AK339">
        <v>2</v>
      </c>
    </row>
    <row r="340" spans="1:37" customFormat="1" ht="38.25" x14ac:dyDescent="0.25">
      <c r="A340" s="151" t="s">
        <v>37</v>
      </c>
      <c r="B340" s="10" t="s">
        <v>38</v>
      </c>
      <c r="C340" s="9">
        <v>5</v>
      </c>
      <c r="D340" s="14" t="s">
        <v>352</v>
      </c>
      <c r="E340" s="12" t="s">
        <v>90</v>
      </c>
      <c r="F340" s="13">
        <v>5</v>
      </c>
      <c r="G340" s="13">
        <v>53</v>
      </c>
      <c r="H340" s="14" t="s">
        <v>48</v>
      </c>
      <c r="I340" s="15">
        <f>G340*Kursus_eksaminator</f>
        <v>17.664899999999999</v>
      </c>
      <c r="J340" s="12"/>
      <c r="K340" s="12" t="s">
        <v>353</v>
      </c>
      <c r="L340" s="16">
        <v>1</v>
      </c>
      <c r="M340" s="12">
        <f t="shared" si="65"/>
        <v>5.8882999999999992</v>
      </c>
      <c r="N340" s="16">
        <v>0</v>
      </c>
      <c r="O340" s="12">
        <f t="shared" si="66"/>
        <v>0</v>
      </c>
      <c r="P340" s="16">
        <v>0</v>
      </c>
      <c r="Q340" s="12">
        <f t="shared" si="67"/>
        <v>0</v>
      </c>
      <c r="R340" s="16">
        <v>0</v>
      </c>
      <c r="S340" s="12">
        <f t="shared" si="68"/>
        <v>0</v>
      </c>
      <c r="T340" s="16">
        <v>0</v>
      </c>
      <c r="U340" s="12">
        <f t="shared" si="69"/>
        <v>0</v>
      </c>
      <c r="V340" s="16">
        <v>0</v>
      </c>
      <c r="W340" s="12">
        <f t="shared" si="70"/>
        <v>0</v>
      </c>
      <c r="X340" s="12" t="s">
        <v>14</v>
      </c>
      <c r="Y340" s="12" t="s">
        <v>43</v>
      </c>
      <c r="Z340" s="12"/>
      <c r="AA340" s="17" t="s">
        <v>151</v>
      </c>
      <c r="AB340" s="21" t="s">
        <v>154</v>
      </c>
      <c r="AC340" s="18">
        <f>1/3</f>
        <v>0.33333333333333331</v>
      </c>
      <c r="AD340" s="19">
        <f t="shared" si="64"/>
        <v>5.8882999999999992</v>
      </c>
      <c r="AE340" s="19"/>
      <c r="AF340" s="19" t="s">
        <v>384</v>
      </c>
      <c r="AG340" s="19" t="s">
        <v>166</v>
      </c>
      <c r="AH340" s="19" t="s">
        <v>657</v>
      </c>
      <c r="AI340" s="19" t="s">
        <v>368</v>
      </c>
      <c r="AJ340" s="10"/>
      <c r="AK340">
        <v>2</v>
      </c>
    </row>
    <row r="341" spans="1:37" customFormat="1" ht="51" x14ac:dyDescent="0.25">
      <c r="A341" s="151" t="s">
        <v>37</v>
      </c>
      <c r="B341" s="10" t="s">
        <v>38</v>
      </c>
      <c r="C341" s="9">
        <v>5</v>
      </c>
      <c r="D341" s="14" t="s">
        <v>385</v>
      </c>
      <c r="E341" s="12" t="s">
        <v>90</v>
      </c>
      <c r="F341" s="13">
        <v>5</v>
      </c>
      <c r="G341" s="13">
        <v>20</v>
      </c>
      <c r="H341" s="14" t="s">
        <v>48</v>
      </c>
      <c r="I341" s="15">
        <f>G341*Kursus_eksaminator</f>
        <v>6.6659999999999995</v>
      </c>
      <c r="J341" s="12"/>
      <c r="K341" s="12" t="s">
        <v>386</v>
      </c>
      <c r="L341" s="16">
        <v>1</v>
      </c>
      <c r="M341" s="12">
        <f t="shared" si="65"/>
        <v>3.3329999999999997</v>
      </c>
      <c r="N341" s="16">
        <v>0</v>
      </c>
      <c r="O341" s="12">
        <f t="shared" si="66"/>
        <v>0</v>
      </c>
      <c r="P341" s="16">
        <v>0</v>
      </c>
      <c r="Q341" s="12">
        <f t="shared" si="67"/>
        <v>0</v>
      </c>
      <c r="R341" s="16">
        <v>0</v>
      </c>
      <c r="S341" s="12">
        <f t="shared" si="68"/>
        <v>0</v>
      </c>
      <c r="T341" s="16">
        <v>0</v>
      </c>
      <c r="U341" s="12">
        <f t="shared" si="69"/>
        <v>0</v>
      </c>
      <c r="V341" s="16">
        <v>0</v>
      </c>
      <c r="W341" s="12">
        <f t="shared" si="70"/>
        <v>0</v>
      </c>
      <c r="X341" s="12" t="s">
        <v>14</v>
      </c>
      <c r="Y341" s="12" t="s">
        <v>43</v>
      </c>
      <c r="Z341" s="12"/>
      <c r="AA341" s="17" t="s">
        <v>119</v>
      </c>
      <c r="AB341" s="21" t="s">
        <v>387</v>
      </c>
      <c r="AC341" s="18">
        <v>0.5</v>
      </c>
      <c r="AD341" s="19">
        <f t="shared" si="64"/>
        <v>3.3329999999999997</v>
      </c>
      <c r="AE341" s="19"/>
      <c r="AF341" s="19" t="s">
        <v>384</v>
      </c>
      <c r="AG341" s="19" t="s">
        <v>166</v>
      </c>
      <c r="AH341" s="19"/>
      <c r="AI341" s="19" t="s">
        <v>368</v>
      </c>
      <c r="AJ341" s="10"/>
      <c r="AK341">
        <v>3</v>
      </c>
    </row>
    <row r="342" spans="1:37" customFormat="1" ht="51" x14ac:dyDescent="0.25">
      <c r="A342" s="151" t="s">
        <v>37</v>
      </c>
      <c r="B342" s="10" t="s">
        <v>38</v>
      </c>
      <c r="C342" s="9">
        <v>5</v>
      </c>
      <c r="D342" s="14" t="s">
        <v>385</v>
      </c>
      <c r="E342" s="12" t="s">
        <v>90</v>
      </c>
      <c r="F342" s="13">
        <v>5</v>
      </c>
      <c r="G342" s="13">
        <v>20</v>
      </c>
      <c r="H342" s="14" t="s">
        <v>74</v>
      </c>
      <c r="I342" s="15">
        <f>G342*Intern_censor_kursus</f>
        <v>6.6659999999999995</v>
      </c>
      <c r="J342" s="12"/>
      <c r="K342" s="12" t="s">
        <v>386</v>
      </c>
      <c r="L342" s="16">
        <v>1</v>
      </c>
      <c r="M342" s="12">
        <f t="shared" si="65"/>
        <v>6.6659999999999995</v>
      </c>
      <c r="N342" s="16">
        <v>0</v>
      </c>
      <c r="O342" s="12">
        <f t="shared" si="66"/>
        <v>0</v>
      </c>
      <c r="P342" s="16">
        <v>0</v>
      </c>
      <c r="Q342" s="12">
        <f t="shared" si="67"/>
        <v>0</v>
      </c>
      <c r="R342" s="16">
        <v>0</v>
      </c>
      <c r="S342" s="12">
        <f t="shared" si="68"/>
        <v>0</v>
      </c>
      <c r="T342" s="16">
        <v>0</v>
      </c>
      <c r="U342" s="12">
        <f t="shared" si="69"/>
        <v>0</v>
      </c>
      <c r="V342" s="16">
        <v>0</v>
      </c>
      <c r="W342" s="12">
        <f t="shared" si="70"/>
        <v>0</v>
      </c>
      <c r="X342" s="12" t="s">
        <v>14</v>
      </c>
      <c r="Y342" s="12" t="s">
        <v>43</v>
      </c>
      <c r="Z342" s="12"/>
      <c r="AA342" s="17" t="s">
        <v>119</v>
      </c>
      <c r="AB342" s="21" t="s">
        <v>229</v>
      </c>
      <c r="AC342" s="18">
        <v>1</v>
      </c>
      <c r="AD342" s="19">
        <f t="shared" si="64"/>
        <v>6.6659999999999995</v>
      </c>
      <c r="AE342" s="19"/>
      <c r="AF342" s="19" t="s">
        <v>384</v>
      </c>
      <c r="AG342" s="19" t="s">
        <v>166</v>
      </c>
      <c r="AH342" s="19"/>
      <c r="AI342" s="19" t="s">
        <v>368</v>
      </c>
      <c r="AJ342" s="10"/>
      <c r="AK342">
        <v>3</v>
      </c>
    </row>
    <row r="343" spans="1:37" customFormat="1" ht="51" x14ac:dyDescent="0.25">
      <c r="A343" s="151" t="s">
        <v>37</v>
      </c>
      <c r="B343" s="10" t="s">
        <v>38</v>
      </c>
      <c r="C343" s="9">
        <v>5</v>
      </c>
      <c r="D343" s="14" t="s">
        <v>385</v>
      </c>
      <c r="E343" s="12" t="s">
        <v>90</v>
      </c>
      <c r="F343" s="13">
        <v>5</v>
      </c>
      <c r="G343" s="13">
        <v>20</v>
      </c>
      <c r="H343" s="14" t="s">
        <v>48</v>
      </c>
      <c r="I343" s="15">
        <f>G343*Kursus_eksaminator</f>
        <v>6.6659999999999995</v>
      </c>
      <c r="J343" s="12"/>
      <c r="K343" s="12" t="s">
        <v>386</v>
      </c>
      <c r="L343" s="16">
        <v>1</v>
      </c>
      <c r="M343" s="12">
        <f t="shared" si="65"/>
        <v>3.3329999999999997</v>
      </c>
      <c r="N343" s="16">
        <v>0</v>
      </c>
      <c r="O343" s="12">
        <f t="shared" si="66"/>
        <v>0</v>
      </c>
      <c r="P343" s="16">
        <v>0</v>
      </c>
      <c r="Q343" s="12">
        <f t="shared" si="67"/>
        <v>0</v>
      </c>
      <c r="R343" s="16">
        <v>0</v>
      </c>
      <c r="S343" s="12">
        <f t="shared" si="68"/>
        <v>0</v>
      </c>
      <c r="T343" s="16">
        <v>0</v>
      </c>
      <c r="U343" s="12">
        <f t="shared" si="69"/>
        <v>0</v>
      </c>
      <c r="V343" s="16">
        <v>0</v>
      </c>
      <c r="W343" s="12">
        <f t="shared" si="70"/>
        <v>0</v>
      </c>
      <c r="X343" s="12" t="s">
        <v>14</v>
      </c>
      <c r="Y343" s="12" t="s">
        <v>43</v>
      </c>
      <c r="Z343" s="12"/>
      <c r="AA343" s="17" t="s">
        <v>119</v>
      </c>
      <c r="AB343" s="21" t="s">
        <v>365</v>
      </c>
      <c r="AC343" s="18">
        <v>0.5</v>
      </c>
      <c r="AD343" s="19">
        <f t="shared" ref="AD343:AD374" si="71">AC343*I343</f>
        <v>3.3329999999999997</v>
      </c>
      <c r="AE343" s="19"/>
      <c r="AF343" s="19" t="s">
        <v>384</v>
      </c>
      <c r="AG343" s="19" t="s">
        <v>166</v>
      </c>
      <c r="AH343" s="19"/>
      <c r="AI343" s="19" t="s">
        <v>368</v>
      </c>
      <c r="AJ343" s="10"/>
      <c r="AK343">
        <v>3</v>
      </c>
    </row>
    <row r="344" spans="1:37" customFormat="1" ht="51" x14ac:dyDescent="0.25">
      <c r="A344" s="151" t="s">
        <v>37</v>
      </c>
      <c r="B344" s="10" t="s">
        <v>38</v>
      </c>
      <c r="C344" s="9">
        <v>5</v>
      </c>
      <c r="D344" s="14" t="s">
        <v>385</v>
      </c>
      <c r="E344" s="12" t="s">
        <v>90</v>
      </c>
      <c r="F344" s="13">
        <v>5</v>
      </c>
      <c r="G344" s="13">
        <v>16</v>
      </c>
      <c r="H344" s="14" t="s">
        <v>41</v>
      </c>
      <c r="I344" s="38">
        <f>Grunddata!G344*Normer!Kursus_extra_pr_stud+Normer!Kursus_grund</f>
        <v>174</v>
      </c>
      <c r="J344" s="12"/>
      <c r="K344" s="12" t="s">
        <v>386</v>
      </c>
      <c r="L344" s="16">
        <v>1</v>
      </c>
      <c r="M344" s="12">
        <f t="shared" si="65"/>
        <v>87</v>
      </c>
      <c r="N344" s="16">
        <v>0</v>
      </c>
      <c r="O344" s="12">
        <f t="shared" si="66"/>
        <v>0</v>
      </c>
      <c r="P344" s="16">
        <v>0</v>
      </c>
      <c r="Q344" s="12">
        <f t="shared" si="67"/>
        <v>0</v>
      </c>
      <c r="R344" s="16">
        <v>0</v>
      </c>
      <c r="S344" s="12">
        <f t="shared" si="68"/>
        <v>0</v>
      </c>
      <c r="T344" s="16">
        <v>0</v>
      </c>
      <c r="U344" s="12">
        <f t="shared" si="69"/>
        <v>0</v>
      </c>
      <c r="V344" s="16">
        <v>0</v>
      </c>
      <c r="W344" s="12">
        <f t="shared" si="70"/>
        <v>0</v>
      </c>
      <c r="X344" s="12" t="s">
        <v>14</v>
      </c>
      <c r="Y344" s="12" t="s">
        <v>43</v>
      </c>
      <c r="Z344" s="12"/>
      <c r="AA344" s="17" t="s">
        <v>119</v>
      </c>
      <c r="AB344" s="21" t="s">
        <v>387</v>
      </c>
      <c r="AC344" s="18">
        <v>0.5</v>
      </c>
      <c r="AD344" s="19">
        <f t="shared" si="71"/>
        <v>87</v>
      </c>
      <c r="AE344" s="19"/>
      <c r="AF344" s="19"/>
      <c r="AG344" s="19" t="s">
        <v>166</v>
      </c>
      <c r="AH344" s="19"/>
      <c r="AI344" s="19"/>
      <c r="AJ344" s="10"/>
      <c r="AK344">
        <v>3</v>
      </c>
    </row>
    <row r="345" spans="1:37" customFormat="1" ht="51" x14ac:dyDescent="0.25">
      <c r="A345" s="151" t="s">
        <v>37</v>
      </c>
      <c r="B345" s="10" t="s">
        <v>38</v>
      </c>
      <c r="C345" s="9">
        <v>5</v>
      </c>
      <c r="D345" s="14" t="s">
        <v>385</v>
      </c>
      <c r="E345" s="12" t="s">
        <v>90</v>
      </c>
      <c r="F345" s="13">
        <v>5</v>
      </c>
      <c r="G345" s="13">
        <v>16</v>
      </c>
      <c r="H345" s="14" t="s">
        <v>41</v>
      </c>
      <c r="I345" s="38">
        <f>Grunddata!G345*Normer!Kursus_extra_pr_stud+Normer!Kursus_grund</f>
        <v>174</v>
      </c>
      <c r="J345" s="12"/>
      <c r="K345" s="12" t="s">
        <v>386</v>
      </c>
      <c r="L345" s="16">
        <v>1</v>
      </c>
      <c r="M345" s="12">
        <f t="shared" si="65"/>
        <v>87</v>
      </c>
      <c r="N345" s="16">
        <v>0</v>
      </c>
      <c r="O345" s="12">
        <f t="shared" si="66"/>
        <v>0</v>
      </c>
      <c r="P345" s="16">
        <v>0</v>
      </c>
      <c r="Q345" s="12">
        <f t="shared" si="67"/>
        <v>0</v>
      </c>
      <c r="R345" s="16">
        <v>0</v>
      </c>
      <c r="S345" s="12">
        <f t="shared" si="68"/>
        <v>0</v>
      </c>
      <c r="T345" s="16">
        <v>0</v>
      </c>
      <c r="U345" s="12">
        <f t="shared" si="69"/>
        <v>0</v>
      </c>
      <c r="V345" s="16">
        <v>0</v>
      </c>
      <c r="W345" s="12">
        <f t="shared" si="70"/>
        <v>0</v>
      </c>
      <c r="X345" s="12" t="s">
        <v>14</v>
      </c>
      <c r="Y345" s="12" t="s">
        <v>43</v>
      </c>
      <c r="Z345" s="12"/>
      <c r="AA345" s="17" t="s">
        <v>119</v>
      </c>
      <c r="AB345" s="21" t="s">
        <v>365</v>
      </c>
      <c r="AC345" s="18">
        <v>0.5</v>
      </c>
      <c r="AD345" s="19">
        <f t="shared" si="71"/>
        <v>87</v>
      </c>
      <c r="AE345" s="19"/>
      <c r="AF345" s="19"/>
      <c r="AG345" s="19" t="s">
        <v>166</v>
      </c>
      <c r="AH345" s="19"/>
      <c r="AI345" s="19"/>
      <c r="AJ345" s="10"/>
      <c r="AK345">
        <v>3</v>
      </c>
    </row>
    <row r="346" spans="1:37" customFormat="1" ht="25.5" x14ac:dyDescent="0.25">
      <c r="A346" s="151" t="s">
        <v>37</v>
      </c>
      <c r="B346" s="10" t="s">
        <v>38</v>
      </c>
      <c r="C346" s="9">
        <v>5</v>
      </c>
      <c r="D346" s="14" t="s">
        <v>388</v>
      </c>
      <c r="E346" s="12" t="s">
        <v>90</v>
      </c>
      <c r="F346" s="13">
        <v>5</v>
      </c>
      <c r="G346" s="13">
        <v>61</v>
      </c>
      <c r="H346" s="14" t="s">
        <v>41</v>
      </c>
      <c r="I346" s="38">
        <f>Grunddata!G346*Normer!Kursus_extra_pr_stud+Normer!Kursus_grund</f>
        <v>241.5</v>
      </c>
      <c r="J346" s="12"/>
      <c r="K346" s="12" t="s">
        <v>389</v>
      </c>
      <c r="L346" s="16">
        <v>1</v>
      </c>
      <c r="M346" s="12">
        <f t="shared" si="65"/>
        <v>80.5</v>
      </c>
      <c r="N346" s="16">
        <v>0</v>
      </c>
      <c r="O346" s="12">
        <f t="shared" si="66"/>
        <v>0</v>
      </c>
      <c r="P346" s="16">
        <v>0</v>
      </c>
      <c r="Q346" s="12">
        <f t="shared" si="67"/>
        <v>0</v>
      </c>
      <c r="R346" s="16">
        <v>0</v>
      </c>
      <c r="S346" s="12">
        <f t="shared" si="68"/>
        <v>0</v>
      </c>
      <c r="T346" s="16">
        <v>0</v>
      </c>
      <c r="U346" s="12">
        <f t="shared" si="69"/>
        <v>0</v>
      </c>
      <c r="V346" s="16">
        <v>0</v>
      </c>
      <c r="W346" s="12">
        <f t="shared" si="70"/>
        <v>0</v>
      </c>
      <c r="X346" s="12" t="s">
        <v>14</v>
      </c>
      <c r="Y346" s="12" t="s">
        <v>43</v>
      </c>
      <c r="Z346" s="12"/>
      <c r="AA346" s="17" t="s">
        <v>45</v>
      </c>
      <c r="AB346" s="9" t="s">
        <v>80</v>
      </c>
      <c r="AC346" s="18">
        <f t="shared" ref="AC346:AC357" si="72">1/3</f>
        <v>0.33333333333333331</v>
      </c>
      <c r="AD346" s="19">
        <f t="shared" si="71"/>
        <v>80.5</v>
      </c>
      <c r="AE346" s="19"/>
      <c r="AF346" s="19"/>
      <c r="AG346" s="19" t="s">
        <v>166</v>
      </c>
      <c r="AH346" s="19" t="s">
        <v>80</v>
      </c>
      <c r="AI346" s="19"/>
      <c r="AJ346" s="10"/>
      <c r="AK346">
        <v>2</v>
      </c>
    </row>
    <row r="347" spans="1:37" customFormat="1" ht="25.5" x14ac:dyDescent="0.25">
      <c r="A347" s="151" t="s">
        <v>37</v>
      </c>
      <c r="B347" s="10" t="s">
        <v>38</v>
      </c>
      <c r="C347" s="9">
        <v>5</v>
      </c>
      <c r="D347" s="14" t="s">
        <v>388</v>
      </c>
      <c r="E347" s="12" t="s">
        <v>90</v>
      </c>
      <c r="F347" s="13">
        <v>5</v>
      </c>
      <c r="G347" s="13">
        <v>61</v>
      </c>
      <c r="H347" s="14" t="s">
        <v>41</v>
      </c>
      <c r="I347" s="38">
        <f>Grunddata!G347*Normer!Kursus_extra_pr_stud+Normer!Kursus_grund</f>
        <v>241.5</v>
      </c>
      <c r="J347" s="12"/>
      <c r="K347" s="12" t="s">
        <v>389</v>
      </c>
      <c r="L347" s="16">
        <v>1</v>
      </c>
      <c r="M347" s="12">
        <f t="shared" si="65"/>
        <v>80.5</v>
      </c>
      <c r="N347" s="16">
        <v>0</v>
      </c>
      <c r="O347" s="12">
        <f t="shared" si="66"/>
        <v>0</v>
      </c>
      <c r="P347" s="16">
        <v>0</v>
      </c>
      <c r="Q347" s="12">
        <f t="shared" si="67"/>
        <v>0</v>
      </c>
      <c r="R347" s="16">
        <v>0</v>
      </c>
      <c r="S347" s="12">
        <f t="shared" si="68"/>
        <v>0</v>
      </c>
      <c r="T347" s="16">
        <v>0</v>
      </c>
      <c r="U347" s="12">
        <f t="shared" si="69"/>
        <v>0</v>
      </c>
      <c r="V347" s="16">
        <v>0</v>
      </c>
      <c r="W347" s="12">
        <f t="shared" si="70"/>
        <v>0</v>
      </c>
      <c r="X347" s="12" t="s">
        <v>14</v>
      </c>
      <c r="Y347" s="12" t="s">
        <v>43</v>
      </c>
      <c r="Z347" s="12"/>
      <c r="AA347" s="17" t="s">
        <v>57</v>
      </c>
      <c r="AB347" s="9" t="s">
        <v>85</v>
      </c>
      <c r="AC347" s="18">
        <f t="shared" si="72"/>
        <v>0.33333333333333331</v>
      </c>
      <c r="AD347" s="19">
        <f t="shared" si="71"/>
        <v>80.5</v>
      </c>
      <c r="AE347" s="19"/>
      <c r="AF347" s="19"/>
      <c r="AG347" s="19" t="s">
        <v>166</v>
      </c>
      <c r="AH347" s="19" t="s">
        <v>80</v>
      </c>
      <c r="AI347" s="19"/>
      <c r="AJ347" s="10"/>
      <c r="AK347">
        <v>2</v>
      </c>
    </row>
    <row r="348" spans="1:37" customFormat="1" ht="25.5" x14ac:dyDescent="0.25">
      <c r="A348" s="151" t="s">
        <v>37</v>
      </c>
      <c r="B348" s="10" t="s">
        <v>38</v>
      </c>
      <c r="C348" s="9">
        <v>5</v>
      </c>
      <c r="D348" s="14" t="s">
        <v>388</v>
      </c>
      <c r="E348" s="12" t="s">
        <v>90</v>
      </c>
      <c r="F348" s="13">
        <v>5</v>
      </c>
      <c r="G348" s="13">
        <v>61</v>
      </c>
      <c r="H348" s="14" t="s">
        <v>41</v>
      </c>
      <c r="I348" s="38">
        <f>Grunddata!G348*Normer!Kursus_extra_pr_stud+Normer!Kursus_grund</f>
        <v>241.5</v>
      </c>
      <c r="J348" s="12"/>
      <c r="K348" s="12" t="s">
        <v>389</v>
      </c>
      <c r="L348" s="16">
        <v>1</v>
      </c>
      <c r="M348" s="12">
        <f t="shared" si="65"/>
        <v>80.5</v>
      </c>
      <c r="N348" s="16">
        <v>0</v>
      </c>
      <c r="O348" s="12">
        <f t="shared" si="66"/>
        <v>0</v>
      </c>
      <c r="P348" s="16">
        <v>0</v>
      </c>
      <c r="Q348" s="12">
        <f t="shared" si="67"/>
        <v>0</v>
      </c>
      <c r="R348" s="16">
        <v>0</v>
      </c>
      <c r="S348" s="12">
        <f t="shared" si="68"/>
        <v>0</v>
      </c>
      <c r="T348" s="16">
        <v>0</v>
      </c>
      <c r="U348" s="12">
        <f t="shared" si="69"/>
        <v>0</v>
      </c>
      <c r="V348" s="16">
        <v>0</v>
      </c>
      <c r="W348" s="12">
        <f t="shared" si="70"/>
        <v>0</v>
      </c>
      <c r="X348" s="12" t="s">
        <v>14</v>
      </c>
      <c r="Y348" s="12" t="s">
        <v>43</v>
      </c>
      <c r="Z348" s="12"/>
      <c r="AA348" s="17" t="s">
        <v>131</v>
      </c>
      <c r="AB348" s="9" t="s">
        <v>132</v>
      </c>
      <c r="AC348" s="18">
        <f t="shared" si="72"/>
        <v>0.33333333333333331</v>
      </c>
      <c r="AD348" s="19">
        <f t="shared" si="71"/>
        <v>80.5</v>
      </c>
      <c r="AE348" s="19"/>
      <c r="AF348" s="19"/>
      <c r="AG348" s="19" t="s">
        <v>166</v>
      </c>
      <c r="AH348" s="19" t="s">
        <v>80</v>
      </c>
      <c r="AI348" s="19"/>
      <c r="AJ348" s="10"/>
      <c r="AK348">
        <v>2</v>
      </c>
    </row>
    <row r="349" spans="1:37" customFormat="1" ht="38.25" x14ac:dyDescent="0.25">
      <c r="A349" s="151" t="s">
        <v>37</v>
      </c>
      <c r="B349" s="10" t="s">
        <v>38</v>
      </c>
      <c r="C349" s="9">
        <v>5</v>
      </c>
      <c r="D349" s="14" t="s">
        <v>388</v>
      </c>
      <c r="E349" s="12" t="s">
        <v>90</v>
      </c>
      <c r="F349" s="13">
        <v>5</v>
      </c>
      <c r="G349" s="13">
        <v>90</v>
      </c>
      <c r="H349" s="14" t="s">
        <v>48</v>
      </c>
      <c r="I349" s="15">
        <f>G349*Kursus_eksaminator</f>
        <v>29.997</v>
      </c>
      <c r="J349" s="12"/>
      <c r="K349" s="12" t="s">
        <v>389</v>
      </c>
      <c r="L349" s="16">
        <v>1</v>
      </c>
      <c r="M349" s="12">
        <f t="shared" si="65"/>
        <v>9.9989999999999988</v>
      </c>
      <c r="N349" s="16">
        <v>0</v>
      </c>
      <c r="O349" s="12">
        <f t="shared" si="66"/>
        <v>0</v>
      </c>
      <c r="P349" s="16">
        <v>0</v>
      </c>
      <c r="Q349" s="12">
        <f t="shared" si="67"/>
        <v>0</v>
      </c>
      <c r="R349" s="16">
        <v>0</v>
      </c>
      <c r="S349" s="12">
        <f t="shared" si="68"/>
        <v>0</v>
      </c>
      <c r="T349" s="16">
        <v>0</v>
      </c>
      <c r="U349" s="12">
        <f t="shared" si="69"/>
        <v>0</v>
      </c>
      <c r="V349" s="16">
        <v>0</v>
      </c>
      <c r="W349" s="12">
        <f t="shared" si="70"/>
        <v>0</v>
      </c>
      <c r="X349" s="12" t="s">
        <v>14</v>
      </c>
      <c r="Y349" s="12" t="s">
        <v>43</v>
      </c>
      <c r="Z349" s="12"/>
      <c r="AA349" s="17" t="s">
        <v>45</v>
      </c>
      <c r="AB349" s="9" t="s">
        <v>80</v>
      </c>
      <c r="AC349" s="18">
        <f t="shared" si="72"/>
        <v>0.33333333333333331</v>
      </c>
      <c r="AD349" s="19">
        <f t="shared" si="71"/>
        <v>9.9989999999999988</v>
      </c>
      <c r="AE349" s="19" t="s">
        <v>666</v>
      </c>
      <c r="AF349" s="19"/>
      <c r="AG349" s="19" t="s">
        <v>166</v>
      </c>
      <c r="AH349" s="19" t="s">
        <v>80</v>
      </c>
      <c r="AI349" s="19"/>
      <c r="AJ349" s="10"/>
      <c r="AK349">
        <v>2</v>
      </c>
    </row>
    <row r="350" spans="1:37" customFormat="1" ht="38.25" x14ac:dyDescent="0.25">
      <c r="A350" s="151" t="s">
        <v>37</v>
      </c>
      <c r="B350" s="10" t="s">
        <v>38</v>
      </c>
      <c r="C350" s="9">
        <v>5</v>
      </c>
      <c r="D350" s="14" t="s">
        <v>388</v>
      </c>
      <c r="E350" s="12" t="s">
        <v>90</v>
      </c>
      <c r="F350" s="13">
        <v>5</v>
      </c>
      <c r="G350" s="13">
        <v>90</v>
      </c>
      <c r="H350" s="14" t="s">
        <v>48</v>
      </c>
      <c r="I350" s="15">
        <f>G350*Kursus_eksaminator</f>
        <v>29.997</v>
      </c>
      <c r="J350" s="12"/>
      <c r="K350" s="12" t="s">
        <v>389</v>
      </c>
      <c r="L350" s="16">
        <v>1</v>
      </c>
      <c r="M350" s="12">
        <f t="shared" si="65"/>
        <v>9.9989999999999988</v>
      </c>
      <c r="N350" s="16">
        <v>0</v>
      </c>
      <c r="O350" s="12">
        <f t="shared" si="66"/>
        <v>0</v>
      </c>
      <c r="P350" s="16">
        <v>0</v>
      </c>
      <c r="Q350" s="12">
        <f t="shared" si="67"/>
        <v>0</v>
      </c>
      <c r="R350" s="16">
        <v>0</v>
      </c>
      <c r="S350" s="12">
        <f t="shared" si="68"/>
        <v>0</v>
      </c>
      <c r="T350" s="16">
        <v>0</v>
      </c>
      <c r="U350" s="12">
        <f t="shared" si="69"/>
        <v>0</v>
      </c>
      <c r="V350" s="16">
        <v>0</v>
      </c>
      <c r="W350" s="12">
        <f t="shared" si="70"/>
        <v>0</v>
      </c>
      <c r="X350" s="12" t="s">
        <v>14</v>
      </c>
      <c r="Y350" s="12" t="s">
        <v>43</v>
      </c>
      <c r="Z350" s="12"/>
      <c r="AA350" s="17" t="s">
        <v>57</v>
      </c>
      <c r="AB350" s="9" t="s">
        <v>85</v>
      </c>
      <c r="AC350" s="18">
        <f t="shared" si="72"/>
        <v>0.33333333333333331</v>
      </c>
      <c r="AD350" s="19">
        <f t="shared" si="71"/>
        <v>9.9989999999999988</v>
      </c>
      <c r="AE350" s="19" t="s">
        <v>666</v>
      </c>
      <c r="AF350" s="19"/>
      <c r="AG350" s="19" t="s">
        <v>166</v>
      </c>
      <c r="AH350" s="19" t="s">
        <v>80</v>
      </c>
      <c r="AI350" s="19"/>
      <c r="AJ350" s="10"/>
      <c r="AK350">
        <v>2</v>
      </c>
    </row>
    <row r="351" spans="1:37" customFormat="1" ht="38.25" x14ac:dyDescent="0.25">
      <c r="A351" s="151" t="s">
        <v>37</v>
      </c>
      <c r="B351" s="10" t="s">
        <v>38</v>
      </c>
      <c r="C351" s="9">
        <v>5</v>
      </c>
      <c r="D351" s="14" t="s">
        <v>388</v>
      </c>
      <c r="E351" s="12" t="s">
        <v>90</v>
      </c>
      <c r="F351" s="13">
        <v>5</v>
      </c>
      <c r="G351" s="13">
        <v>90</v>
      </c>
      <c r="H351" s="14" t="s">
        <v>48</v>
      </c>
      <c r="I351" s="15">
        <f>G351*Kursus_eksaminator</f>
        <v>29.997</v>
      </c>
      <c r="J351" s="12"/>
      <c r="K351" s="12" t="s">
        <v>389</v>
      </c>
      <c r="L351" s="16">
        <v>1</v>
      </c>
      <c r="M351" s="12">
        <f t="shared" si="65"/>
        <v>9.9989999999999988</v>
      </c>
      <c r="N351" s="16">
        <v>0</v>
      </c>
      <c r="O351" s="12">
        <f t="shared" si="66"/>
        <v>0</v>
      </c>
      <c r="P351" s="16">
        <v>0</v>
      </c>
      <c r="Q351" s="12">
        <f t="shared" si="67"/>
        <v>0</v>
      </c>
      <c r="R351" s="16">
        <v>0</v>
      </c>
      <c r="S351" s="12">
        <f t="shared" si="68"/>
        <v>0</v>
      </c>
      <c r="T351" s="16">
        <v>0</v>
      </c>
      <c r="U351" s="12">
        <f t="shared" si="69"/>
        <v>0</v>
      </c>
      <c r="V351" s="16">
        <v>0</v>
      </c>
      <c r="W351" s="12">
        <f t="shared" si="70"/>
        <v>0</v>
      </c>
      <c r="X351" s="12" t="s">
        <v>14</v>
      </c>
      <c r="Y351" s="12" t="s">
        <v>43</v>
      </c>
      <c r="Z351" s="12"/>
      <c r="AA351" s="17" t="s">
        <v>131</v>
      </c>
      <c r="AB351" s="9" t="s">
        <v>132</v>
      </c>
      <c r="AC351" s="18">
        <f t="shared" si="72"/>
        <v>0.33333333333333331</v>
      </c>
      <c r="AD351" s="19">
        <f t="shared" si="71"/>
        <v>9.9989999999999988</v>
      </c>
      <c r="AE351" s="19" t="s">
        <v>666</v>
      </c>
      <c r="AF351" s="19"/>
      <c r="AG351" s="19" t="s">
        <v>166</v>
      </c>
      <c r="AH351" s="19" t="s">
        <v>80</v>
      </c>
      <c r="AI351" s="19"/>
      <c r="AJ351" s="10"/>
      <c r="AK351">
        <v>2</v>
      </c>
    </row>
    <row r="352" spans="1:37" customFormat="1" ht="25.5" x14ac:dyDescent="0.25">
      <c r="A352" s="151" t="s">
        <v>37</v>
      </c>
      <c r="B352" s="10" t="s">
        <v>38</v>
      </c>
      <c r="C352" s="151">
        <v>7</v>
      </c>
      <c r="D352" s="14" t="s">
        <v>390</v>
      </c>
      <c r="E352" s="12" t="s">
        <v>90</v>
      </c>
      <c r="F352" s="13">
        <v>5</v>
      </c>
      <c r="G352" s="13">
        <v>21</v>
      </c>
      <c r="H352" s="14" t="s">
        <v>41</v>
      </c>
      <c r="I352" s="38">
        <f>Grunddata!G352*Normer!Kursus_extra_pr_stud+Normer!Kursus_grund</f>
        <v>181.5</v>
      </c>
      <c r="J352" s="12"/>
      <c r="K352" s="12" t="s">
        <v>391</v>
      </c>
      <c r="L352" s="16">
        <v>1</v>
      </c>
      <c r="M352" s="12">
        <f t="shared" si="65"/>
        <v>60.5</v>
      </c>
      <c r="N352" s="16">
        <v>0</v>
      </c>
      <c r="O352" s="12">
        <f t="shared" si="66"/>
        <v>0</v>
      </c>
      <c r="P352" s="16">
        <v>0</v>
      </c>
      <c r="Q352" s="12">
        <f t="shared" si="67"/>
        <v>0</v>
      </c>
      <c r="R352" s="16">
        <v>0</v>
      </c>
      <c r="S352" s="12">
        <f t="shared" si="68"/>
        <v>0</v>
      </c>
      <c r="T352" s="16">
        <v>0</v>
      </c>
      <c r="U352" s="12">
        <f t="shared" si="69"/>
        <v>0</v>
      </c>
      <c r="V352" s="16">
        <v>0</v>
      </c>
      <c r="W352" s="12">
        <f t="shared" si="70"/>
        <v>0</v>
      </c>
      <c r="X352" s="12" t="s">
        <v>14</v>
      </c>
      <c r="Y352" s="12" t="s">
        <v>43</v>
      </c>
      <c r="Z352" s="12"/>
      <c r="AA352" s="17" t="s">
        <v>151</v>
      </c>
      <c r="AB352" s="21" t="s">
        <v>377</v>
      </c>
      <c r="AC352" s="18">
        <f t="shared" si="72"/>
        <v>0.33333333333333331</v>
      </c>
      <c r="AD352" s="19">
        <f t="shared" si="71"/>
        <v>60.5</v>
      </c>
      <c r="AE352" s="19"/>
      <c r="AF352" s="19"/>
      <c r="AG352" s="19" t="s">
        <v>166</v>
      </c>
      <c r="AH352" s="19"/>
      <c r="AI352" s="19"/>
      <c r="AJ352" s="10"/>
      <c r="AK352">
        <v>6</v>
      </c>
    </row>
    <row r="353" spans="1:37" customFormat="1" ht="25.5" x14ac:dyDescent="0.25">
      <c r="A353" s="151" t="s">
        <v>37</v>
      </c>
      <c r="B353" s="10" t="s">
        <v>38</v>
      </c>
      <c r="C353" s="151">
        <v>7</v>
      </c>
      <c r="D353" s="14" t="s">
        <v>390</v>
      </c>
      <c r="E353" s="12" t="s">
        <v>90</v>
      </c>
      <c r="F353" s="13">
        <v>5</v>
      </c>
      <c r="G353" s="13">
        <v>21</v>
      </c>
      <c r="H353" s="14" t="s">
        <v>41</v>
      </c>
      <c r="I353" s="38">
        <f>Grunddata!G353*Normer!Kursus_extra_pr_stud+Normer!Kursus_grund</f>
        <v>181.5</v>
      </c>
      <c r="J353" s="12">
        <f>(M353+O353+Q353+S353+U353+W353)/AC353</f>
        <v>181.5</v>
      </c>
      <c r="K353" s="12" t="s">
        <v>391</v>
      </c>
      <c r="L353" s="16">
        <v>1</v>
      </c>
      <c r="M353" s="12">
        <f t="shared" si="65"/>
        <v>60.5</v>
      </c>
      <c r="N353" s="16">
        <v>0</v>
      </c>
      <c r="O353" s="12">
        <f t="shared" si="66"/>
        <v>0</v>
      </c>
      <c r="P353" s="16">
        <v>0</v>
      </c>
      <c r="Q353" s="12">
        <f t="shared" si="67"/>
        <v>0</v>
      </c>
      <c r="R353" s="16">
        <v>0</v>
      </c>
      <c r="S353" s="12">
        <f t="shared" si="68"/>
        <v>0</v>
      </c>
      <c r="T353" s="16">
        <v>0</v>
      </c>
      <c r="U353" s="12">
        <f t="shared" si="69"/>
        <v>0</v>
      </c>
      <c r="V353" s="16">
        <v>0</v>
      </c>
      <c r="W353" s="12">
        <f t="shared" si="70"/>
        <v>0</v>
      </c>
      <c r="X353" s="12" t="s">
        <v>14</v>
      </c>
      <c r="Y353" s="12" t="s">
        <v>43</v>
      </c>
      <c r="Z353" s="12"/>
      <c r="AA353" s="17" t="s">
        <v>151</v>
      </c>
      <c r="AB353" s="21" t="s">
        <v>152</v>
      </c>
      <c r="AC353" s="18">
        <f t="shared" si="72"/>
        <v>0.33333333333333331</v>
      </c>
      <c r="AD353" s="19">
        <f t="shared" si="71"/>
        <v>60.5</v>
      </c>
      <c r="AE353" s="19"/>
      <c r="AF353" s="19"/>
      <c r="AG353" s="19" t="s">
        <v>166</v>
      </c>
      <c r="AH353" s="19"/>
      <c r="AI353" s="19"/>
      <c r="AJ353" s="10"/>
      <c r="AK353">
        <v>6</v>
      </c>
    </row>
    <row r="354" spans="1:37" customFormat="1" ht="25.5" x14ac:dyDescent="0.25">
      <c r="A354" s="151" t="s">
        <v>37</v>
      </c>
      <c r="B354" s="10" t="s">
        <v>38</v>
      </c>
      <c r="C354" s="151">
        <v>7</v>
      </c>
      <c r="D354" s="14" t="s">
        <v>390</v>
      </c>
      <c r="E354" s="12" t="s">
        <v>90</v>
      </c>
      <c r="F354" s="13">
        <v>5</v>
      </c>
      <c r="G354" s="13">
        <v>21</v>
      </c>
      <c r="H354" s="14" t="s">
        <v>41</v>
      </c>
      <c r="I354" s="38">
        <f>Grunddata!G354*Normer!Kursus_extra_pr_stud+Normer!Kursus_grund</f>
        <v>181.5</v>
      </c>
      <c r="J354" s="12"/>
      <c r="K354" s="12" t="s">
        <v>391</v>
      </c>
      <c r="L354" s="16">
        <v>1</v>
      </c>
      <c r="M354" s="12">
        <f t="shared" si="65"/>
        <v>60.5</v>
      </c>
      <c r="N354" s="16">
        <v>0</v>
      </c>
      <c r="O354" s="12">
        <f t="shared" si="66"/>
        <v>0</v>
      </c>
      <c r="P354" s="16">
        <v>0</v>
      </c>
      <c r="Q354" s="12">
        <f t="shared" si="67"/>
        <v>0</v>
      </c>
      <c r="R354" s="16">
        <v>0</v>
      </c>
      <c r="S354" s="12">
        <f t="shared" si="68"/>
        <v>0</v>
      </c>
      <c r="T354" s="16">
        <v>0</v>
      </c>
      <c r="U354" s="12">
        <f t="shared" si="69"/>
        <v>0</v>
      </c>
      <c r="V354" s="16">
        <v>0</v>
      </c>
      <c r="W354" s="12">
        <f t="shared" si="70"/>
        <v>0</v>
      </c>
      <c r="X354" s="12" t="s">
        <v>14</v>
      </c>
      <c r="Y354" s="12" t="s">
        <v>43</v>
      </c>
      <c r="Z354" s="12"/>
      <c r="AA354" s="17" t="s">
        <v>151</v>
      </c>
      <c r="AB354" s="21" t="s">
        <v>154</v>
      </c>
      <c r="AC354" s="18">
        <f t="shared" si="72"/>
        <v>0.33333333333333331</v>
      </c>
      <c r="AD354" s="19">
        <f t="shared" si="71"/>
        <v>60.5</v>
      </c>
      <c r="AE354" s="19"/>
      <c r="AF354" s="19"/>
      <c r="AG354" s="19" t="s">
        <v>166</v>
      </c>
      <c r="AH354" s="19"/>
      <c r="AI354" s="19"/>
      <c r="AJ354" s="10"/>
      <c r="AK354">
        <v>6</v>
      </c>
    </row>
    <row r="355" spans="1:37" customFormat="1" ht="25.5" x14ac:dyDescent="0.25">
      <c r="A355" s="151" t="s">
        <v>37</v>
      </c>
      <c r="B355" s="10" t="s">
        <v>38</v>
      </c>
      <c r="C355" s="151">
        <v>7</v>
      </c>
      <c r="D355" s="14" t="s">
        <v>390</v>
      </c>
      <c r="E355" s="12" t="s">
        <v>90</v>
      </c>
      <c r="F355" s="13">
        <v>5</v>
      </c>
      <c r="G355" s="13">
        <v>21</v>
      </c>
      <c r="H355" s="14" t="s">
        <v>48</v>
      </c>
      <c r="I355" s="15">
        <f>G355*Kursus_eksaminator</f>
        <v>6.9992999999999999</v>
      </c>
      <c r="J355" s="12"/>
      <c r="K355" s="12" t="s">
        <v>391</v>
      </c>
      <c r="L355" s="16">
        <v>1</v>
      </c>
      <c r="M355" s="12">
        <f t="shared" si="65"/>
        <v>2.3331</v>
      </c>
      <c r="N355" s="16">
        <v>0</v>
      </c>
      <c r="O355" s="12">
        <f t="shared" si="66"/>
        <v>0</v>
      </c>
      <c r="P355" s="16">
        <v>0</v>
      </c>
      <c r="Q355" s="12">
        <f t="shared" si="67"/>
        <v>0</v>
      </c>
      <c r="R355" s="16">
        <v>0</v>
      </c>
      <c r="S355" s="12">
        <f t="shared" si="68"/>
        <v>0</v>
      </c>
      <c r="T355" s="16">
        <v>0</v>
      </c>
      <c r="U355" s="12">
        <f t="shared" si="69"/>
        <v>0</v>
      </c>
      <c r="V355" s="16">
        <v>0</v>
      </c>
      <c r="W355" s="12">
        <f t="shared" si="70"/>
        <v>0</v>
      </c>
      <c r="X355" s="12" t="s">
        <v>14</v>
      </c>
      <c r="Y355" s="12" t="s">
        <v>43</v>
      </c>
      <c r="Z355" s="12"/>
      <c r="AA355" s="17" t="s">
        <v>151</v>
      </c>
      <c r="AB355" s="21" t="s">
        <v>377</v>
      </c>
      <c r="AC355" s="18">
        <f t="shared" si="72"/>
        <v>0.33333333333333331</v>
      </c>
      <c r="AD355" s="19">
        <f t="shared" si="71"/>
        <v>2.3331</v>
      </c>
      <c r="AE355" s="19"/>
      <c r="AF355" s="19"/>
      <c r="AG355" s="19" t="s">
        <v>166</v>
      </c>
      <c r="AH355" s="19"/>
      <c r="AI355" s="19"/>
      <c r="AJ355" s="10"/>
      <c r="AK355">
        <v>6</v>
      </c>
    </row>
    <row r="356" spans="1:37" customFormat="1" ht="25.5" x14ac:dyDescent="0.25">
      <c r="A356" s="151" t="s">
        <v>37</v>
      </c>
      <c r="B356" s="10" t="s">
        <v>38</v>
      </c>
      <c r="C356" s="151">
        <v>7</v>
      </c>
      <c r="D356" s="14" t="s">
        <v>390</v>
      </c>
      <c r="E356" s="12" t="s">
        <v>90</v>
      </c>
      <c r="F356" s="13">
        <v>5</v>
      </c>
      <c r="G356" s="13">
        <v>21</v>
      </c>
      <c r="H356" s="14" t="s">
        <v>48</v>
      </c>
      <c r="I356" s="15">
        <f>G356*Kursus_eksaminator</f>
        <v>6.9992999999999999</v>
      </c>
      <c r="J356" s="12">
        <f>(M356+O356+Q356+S356+U356+W356)/AC356</f>
        <v>6.9992999999999999</v>
      </c>
      <c r="K356" s="12" t="s">
        <v>391</v>
      </c>
      <c r="L356" s="16">
        <v>1</v>
      </c>
      <c r="M356" s="12">
        <f t="shared" si="65"/>
        <v>2.3331</v>
      </c>
      <c r="N356" s="16">
        <v>0</v>
      </c>
      <c r="O356" s="12">
        <f t="shared" si="66"/>
        <v>0</v>
      </c>
      <c r="P356" s="16">
        <v>0</v>
      </c>
      <c r="Q356" s="12">
        <f t="shared" si="67"/>
        <v>0</v>
      </c>
      <c r="R356" s="16">
        <v>0</v>
      </c>
      <c r="S356" s="12">
        <f t="shared" si="68"/>
        <v>0</v>
      </c>
      <c r="T356" s="16">
        <v>0</v>
      </c>
      <c r="U356" s="12">
        <f t="shared" si="69"/>
        <v>0</v>
      </c>
      <c r="V356" s="16">
        <v>0</v>
      </c>
      <c r="W356" s="12">
        <f t="shared" si="70"/>
        <v>0</v>
      </c>
      <c r="X356" s="12" t="s">
        <v>14</v>
      </c>
      <c r="Y356" s="12" t="s">
        <v>43</v>
      </c>
      <c r="Z356" s="12"/>
      <c r="AA356" s="17" t="s">
        <v>151</v>
      </c>
      <c r="AB356" s="21" t="s">
        <v>152</v>
      </c>
      <c r="AC356" s="18">
        <f t="shared" si="72"/>
        <v>0.33333333333333331</v>
      </c>
      <c r="AD356" s="19">
        <f t="shared" si="71"/>
        <v>2.3331</v>
      </c>
      <c r="AE356" s="19"/>
      <c r="AF356" s="19"/>
      <c r="AG356" s="19" t="s">
        <v>166</v>
      </c>
      <c r="AH356" s="19"/>
      <c r="AI356" s="19"/>
      <c r="AJ356" s="10"/>
      <c r="AK356">
        <v>6</v>
      </c>
    </row>
    <row r="357" spans="1:37" customFormat="1" ht="25.5" x14ac:dyDescent="0.25">
      <c r="A357" s="151" t="s">
        <v>37</v>
      </c>
      <c r="B357" s="10" t="s">
        <v>38</v>
      </c>
      <c r="C357" s="151">
        <v>7</v>
      </c>
      <c r="D357" s="14" t="s">
        <v>390</v>
      </c>
      <c r="E357" s="12" t="s">
        <v>90</v>
      </c>
      <c r="F357" s="13">
        <v>5</v>
      </c>
      <c r="G357" s="13">
        <v>21</v>
      </c>
      <c r="H357" s="14" t="s">
        <v>48</v>
      </c>
      <c r="I357" s="15">
        <f>G357*Kursus_eksaminator</f>
        <v>6.9992999999999999</v>
      </c>
      <c r="J357" s="12"/>
      <c r="K357" s="12" t="s">
        <v>391</v>
      </c>
      <c r="L357" s="16">
        <v>1</v>
      </c>
      <c r="M357" s="12">
        <f t="shared" si="65"/>
        <v>2.3331</v>
      </c>
      <c r="N357" s="16">
        <v>0</v>
      </c>
      <c r="O357" s="12">
        <f t="shared" si="66"/>
        <v>0</v>
      </c>
      <c r="P357" s="16">
        <v>0</v>
      </c>
      <c r="Q357" s="12">
        <f t="shared" si="67"/>
        <v>0</v>
      </c>
      <c r="R357" s="16">
        <v>0</v>
      </c>
      <c r="S357" s="12">
        <f t="shared" si="68"/>
        <v>0</v>
      </c>
      <c r="T357" s="16">
        <v>0</v>
      </c>
      <c r="U357" s="12">
        <f t="shared" si="69"/>
        <v>0</v>
      </c>
      <c r="V357" s="16">
        <v>0</v>
      </c>
      <c r="W357" s="12">
        <f t="shared" si="70"/>
        <v>0</v>
      </c>
      <c r="X357" s="12" t="s">
        <v>14</v>
      </c>
      <c r="Y357" s="12" t="s">
        <v>43</v>
      </c>
      <c r="Z357" s="12"/>
      <c r="AA357" s="17" t="s">
        <v>151</v>
      </c>
      <c r="AB357" s="21" t="s">
        <v>154</v>
      </c>
      <c r="AC357" s="18">
        <f t="shared" si="72"/>
        <v>0.33333333333333331</v>
      </c>
      <c r="AD357" s="19">
        <f t="shared" si="71"/>
        <v>2.3331</v>
      </c>
      <c r="AE357" s="19"/>
      <c r="AF357" s="19"/>
      <c r="AG357" s="19" t="s">
        <v>166</v>
      </c>
      <c r="AH357" s="19"/>
      <c r="AI357" s="19"/>
      <c r="AJ357" s="10"/>
      <c r="AK357">
        <v>6</v>
      </c>
    </row>
    <row r="358" spans="1:37" customFormat="1" ht="76.5" x14ac:dyDescent="0.25">
      <c r="A358" s="151" t="s">
        <v>37</v>
      </c>
      <c r="B358" s="10" t="s">
        <v>38</v>
      </c>
      <c r="C358" s="9">
        <v>9</v>
      </c>
      <c r="D358" s="14" t="s">
        <v>392</v>
      </c>
      <c r="E358" s="12" t="s">
        <v>90</v>
      </c>
      <c r="F358" s="13">
        <v>5</v>
      </c>
      <c r="G358" s="13">
        <v>11</v>
      </c>
      <c r="H358" s="14" t="s">
        <v>41</v>
      </c>
      <c r="I358" s="38">
        <f>Grunddata!G358*Normer!Kursus_extra_pr_stud+Normer!Kursus_grund</f>
        <v>166.5</v>
      </c>
      <c r="J358" s="12"/>
      <c r="K358" s="12" t="s">
        <v>393</v>
      </c>
      <c r="L358" s="16">
        <v>1</v>
      </c>
      <c r="M358" s="12">
        <f t="shared" si="65"/>
        <v>54.945</v>
      </c>
      <c r="N358" s="16">
        <v>0</v>
      </c>
      <c r="O358" s="12">
        <f t="shared" si="66"/>
        <v>0</v>
      </c>
      <c r="P358" s="16">
        <v>0</v>
      </c>
      <c r="Q358" s="12">
        <f t="shared" si="67"/>
        <v>0</v>
      </c>
      <c r="R358" s="16">
        <v>0</v>
      </c>
      <c r="S358" s="12">
        <f t="shared" si="68"/>
        <v>0</v>
      </c>
      <c r="T358" s="16">
        <v>0</v>
      </c>
      <c r="U358" s="12">
        <f t="shared" si="69"/>
        <v>0</v>
      </c>
      <c r="V358" s="16">
        <v>0</v>
      </c>
      <c r="W358" s="12">
        <f t="shared" si="70"/>
        <v>0</v>
      </c>
      <c r="X358" s="12" t="s">
        <v>14</v>
      </c>
      <c r="Y358" s="12" t="s">
        <v>43</v>
      </c>
      <c r="Z358" s="12" t="s">
        <v>394</v>
      </c>
      <c r="AA358" s="22" t="s">
        <v>151</v>
      </c>
      <c r="AB358" s="17" t="s">
        <v>395</v>
      </c>
      <c r="AC358" s="18">
        <v>0.33</v>
      </c>
      <c r="AD358" s="19">
        <f t="shared" si="71"/>
        <v>54.945</v>
      </c>
      <c r="AE358" s="19"/>
      <c r="AF358" s="19" t="s">
        <v>396</v>
      </c>
      <c r="AG358" s="19" t="s">
        <v>166</v>
      </c>
      <c r="AH358" s="19"/>
      <c r="AI358" s="19"/>
      <c r="AJ358" s="10"/>
      <c r="AK358">
        <v>7</v>
      </c>
    </row>
    <row r="359" spans="1:37" customFormat="1" ht="76.5" x14ac:dyDescent="0.25">
      <c r="A359" s="151" t="s">
        <v>37</v>
      </c>
      <c r="B359" s="10" t="s">
        <v>38</v>
      </c>
      <c r="C359" s="9">
        <v>9</v>
      </c>
      <c r="D359" s="14" t="s">
        <v>392</v>
      </c>
      <c r="E359" s="12" t="s">
        <v>90</v>
      </c>
      <c r="F359" s="13">
        <v>5</v>
      </c>
      <c r="G359" s="13">
        <v>11</v>
      </c>
      <c r="H359" s="14" t="s">
        <v>41</v>
      </c>
      <c r="I359" s="38">
        <f>Grunddata!G359*Normer!Kursus_extra_pr_stud+Normer!Kursus_grund</f>
        <v>166.5</v>
      </c>
      <c r="J359" s="12"/>
      <c r="K359" s="12" t="s">
        <v>393</v>
      </c>
      <c r="L359" s="16">
        <v>1</v>
      </c>
      <c r="M359" s="12">
        <f t="shared" si="65"/>
        <v>54.945</v>
      </c>
      <c r="N359" s="16">
        <v>0</v>
      </c>
      <c r="O359" s="12">
        <f t="shared" si="66"/>
        <v>0</v>
      </c>
      <c r="P359" s="16">
        <v>0</v>
      </c>
      <c r="Q359" s="12">
        <f t="shared" si="67"/>
        <v>0</v>
      </c>
      <c r="R359" s="16">
        <v>0</v>
      </c>
      <c r="S359" s="12">
        <f t="shared" si="68"/>
        <v>0</v>
      </c>
      <c r="T359" s="16">
        <v>0</v>
      </c>
      <c r="U359" s="12">
        <f t="shared" si="69"/>
        <v>0</v>
      </c>
      <c r="V359" s="16">
        <v>0</v>
      </c>
      <c r="W359" s="12">
        <f t="shared" si="70"/>
        <v>0</v>
      </c>
      <c r="X359" s="12" t="s">
        <v>14</v>
      </c>
      <c r="Y359" s="12" t="s">
        <v>43</v>
      </c>
      <c r="Z359" s="12" t="s">
        <v>394</v>
      </c>
      <c r="AA359" s="22" t="s">
        <v>151</v>
      </c>
      <c r="AB359" s="17" t="s">
        <v>374</v>
      </c>
      <c r="AC359" s="18">
        <v>0.33</v>
      </c>
      <c r="AD359" s="19">
        <f t="shared" si="71"/>
        <v>54.945</v>
      </c>
      <c r="AE359" s="19"/>
      <c r="AF359" s="19" t="s">
        <v>396</v>
      </c>
      <c r="AG359" s="19" t="s">
        <v>166</v>
      </c>
      <c r="AH359" s="19"/>
      <c r="AI359" s="19"/>
      <c r="AJ359" s="10"/>
      <c r="AK359">
        <v>7</v>
      </c>
    </row>
    <row r="360" spans="1:37" customFormat="1" ht="76.5" x14ac:dyDescent="0.25">
      <c r="A360" s="151" t="s">
        <v>37</v>
      </c>
      <c r="B360" s="10" t="s">
        <v>38</v>
      </c>
      <c r="C360" s="9">
        <v>9</v>
      </c>
      <c r="D360" s="14" t="s">
        <v>392</v>
      </c>
      <c r="E360" s="12" t="s">
        <v>90</v>
      </c>
      <c r="F360" s="13">
        <v>5</v>
      </c>
      <c r="G360" s="13">
        <v>11</v>
      </c>
      <c r="H360" s="14" t="s">
        <v>41</v>
      </c>
      <c r="I360" s="38">
        <f>Grunddata!G360*Normer!Kursus_extra_pr_stud+Normer!Kursus_grund</f>
        <v>166.5</v>
      </c>
      <c r="J360" s="12"/>
      <c r="K360" s="12" t="s">
        <v>393</v>
      </c>
      <c r="L360" s="16">
        <v>1</v>
      </c>
      <c r="M360" s="12">
        <f t="shared" si="65"/>
        <v>54.945</v>
      </c>
      <c r="N360" s="16">
        <v>0</v>
      </c>
      <c r="O360" s="12">
        <f t="shared" si="66"/>
        <v>0</v>
      </c>
      <c r="P360" s="16">
        <v>0</v>
      </c>
      <c r="Q360" s="12">
        <f t="shared" si="67"/>
        <v>0</v>
      </c>
      <c r="R360" s="16">
        <v>0</v>
      </c>
      <c r="S360" s="12">
        <f t="shared" si="68"/>
        <v>0</v>
      </c>
      <c r="T360" s="16">
        <v>0</v>
      </c>
      <c r="U360" s="12">
        <f t="shared" si="69"/>
        <v>0</v>
      </c>
      <c r="V360" s="16">
        <v>0</v>
      </c>
      <c r="W360" s="12">
        <f t="shared" si="70"/>
        <v>0</v>
      </c>
      <c r="X360" s="12" t="s">
        <v>14</v>
      </c>
      <c r="Y360" s="12" t="s">
        <v>43</v>
      </c>
      <c r="Z360" s="12" t="s">
        <v>394</v>
      </c>
      <c r="AA360" s="22" t="s">
        <v>151</v>
      </c>
      <c r="AB360" s="17" t="s">
        <v>265</v>
      </c>
      <c r="AC360" s="18">
        <v>0.33</v>
      </c>
      <c r="AD360" s="19">
        <f t="shared" si="71"/>
        <v>54.945</v>
      </c>
      <c r="AE360" s="19"/>
      <c r="AF360" s="19" t="s">
        <v>396</v>
      </c>
      <c r="AG360" s="19" t="s">
        <v>166</v>
      </c>
      <c r="AH360" s="19"/>
      <c r="AI360" s="19"/>
      <c r="AJ360" s="10"/>
      <c r="AK360">
        <v>7</v>
      </c>
    </row>
    <row r="361" spans="1:37" customFormat="1" ht="38.25" x14ac:dyDescent="0.25">
      <c r="A361" s="151" t="s">
        <v>37</v>
      </c>
      <c r="B361" s="10" t="s">
        <v>38</v>
      </c>
      <c r="C361" s="9">
        <v>9</v>
      </c>
      <c r="D361" s="14" t="s">
        <v>392</v>
      </c>
      <c r="E361" s="12" t="s">
        <v>90</v>
      </c>
      <c r="F361" s="13">
        <v>5</v>
      </c>
      <c r="G361" s="13">
        <v>14</v>
      </c>
      <c r="H361" s="14" t="s">
        <v>48</v>
      </c>
      <c r="I361" s="15">
        <f>G361*Kursus_eksaminator</f>
        <v>4.6661999999999999</v>
      </c>
      <c r="J361" s="12"/>
      <c r="K361" s="12" t="s">
        <v>393</v>
      </c>
      <c r="L361" s="16">
        <v>1</v>
      </c>
      <c r="M361" s="12">
        <f t="shared" si="65"/>
        <v>1.539846</v>
      </c>
      <c r="N361" s="16">
        <v>0</v>
      </c>
      <c r="O361" s="12">
        <f t="shared" si="66"/>
        <v>0</v>
      </c>
      <c r="P361" s="16">
        <v>0</v>
      </c>
      <c r="Q361" s="12">
        <f t="shared" si="67"/>
        <v>0</v>
      </c>
      <c r="R361" s="16">
        <v>0</v>
      </c>
      <c r="S361" s="12">
        <f t="shared" si="68"/>
        <v>0</v>
      </c>
      <c r="T361" s="16">
        <v>0</v>
      </c>
      <c r="U361" s="12">
        <f t="shared" si="69"/>
        <v>0</v>
      </c>
      <c r="V361" s="16">
        <v>0</v>
      </c>
      <c r="W361" s="12">
        <f t="shared" si="70"/>
        <v>0</v>
      </c>
      <c r="X361" s="12" t="s">
        <v>14</v>
      </c>
      <c r="Y361" s="12" t="s">
        <v>43</v>
      </c>
      <c r="Z361" s="12"/>
      <c r="AA361" s="22" t="s">
        <v>151</v>
      </c>
      <c r="AB361" s="17" t="s">
        <v>395</v>
      </c>
      <c r="AC361" s="18">
        <v>0.33</v>
      </c>
      <c r="AD361" s="19">
        <f t="shared" si="71"/>
        <v>1.539846</v>
      </c>
      <c r="AE361" s="19"/>
      <c r="AF361" s="19" t="s">
        <v>367</v>
      </c>
      <c r="AG361" s="19" t="s">
        <v>166</v>
      </c>
      <c r="AH361" s="19"/>
      <c r="AI361" s="19"/>
      <c r="AJ361" s="10"/>
      <c r="AK361">
        <v>7</v>
      </c>
    </row>
    <row r="362" spans="1:37" customFormat="1" ht="38.25" x14ac:dyDescent="0.25">
      <c r="A362" s="151" t="s">
        <v>37</v>
      </c>
      <c r="B362" s="10" t="s">
        <v>38</v>
      </c>
      <c r="C362" s="9">
        <v>9</v>
      </c>
      <c r="D362" s="14" t="s">
        <v>392</v>
      </c>
      <c r="E362" s="12" t="s">
        <v>90</v>
      </c>
      <c r="F362" s="13">
        <v>5</v>
      </c>
      <c r="G362" s="13">
        <v>14</v>
      </c>
      <c r="H362" s="14" t="s">
        <v>48</v>
      </c>
      <c r="I362" s="15">
        <f>G362*Kursus_eksaminator</f>
        <v>4.6661999999999999</v>
      </c>
      <c r="J362" s="12"/>
      <c r="K362" s="12" t="s">
        <v>393</v>
      </c>
      <c r="L362" s="16">
        <v>1</v>
      </c>
      <c r="M362" s="12">
        <f t="shared" si="65"/>
        <v>1.539846</v>
      </c>
      <c r="N362" s="16">
        <v>0</v>
      </c>
      <c r="O362" s="12">
        <f t="shared" si="66"/>
        <v>0</v>
      </c>
      <c r="P362" s="16">
        <v>0</v>
      </c>
      <c r="Q362" s="12">
        <f t="shared" si="67"/>
        <v>0</v>
      </c>
      <c r="R362" s="16">
        <v>0</v>
      </c>
      <c r="S362" s="12">
        <f t="shared" si="68"/>
        <v>0</v>
      </c>
      <c r="T362" s="16">
        <v>0</v>
      </c>
      <c r="U362" s="12">
        <f t="shared" si="69"/>
        <v>0</v>
      </c>
      <c r="V362" s="16">
        <v>0</v>
      </c>
      <c r="W362" s="12">
        <f t="shared" si="70"/>
        <v>0</v>
      </c>
      <c r="X362" s="12" t="s">
        <v>14</v>
      </c>
      <c r="Y362" s="12" t="s">
        <v>43</v>
      </c>
      <c r="Z362" s="12"/>
      <c r="AA362" s="22" t="s">
        <v>151</v>
      </c>
      <c r="AB362" s="17" t="s">
        <v>265</v>
      </c>
      <c r="AC362" s="18">
        <v>0.33</v>
      </c>
      <c r="AD362" s="19">
        <f t="shared" si="71"/>
        <v>1.539846</v>
      </c>
      <c r="AE362" s="19"/>
      <c r="AF362" s="19" t="s">
        <v>367</v>
      </c>
      <c r="AG362" s="19" t="s">
        <v>166</v>
      </c>
      <c r="AH362" s="19"/>
      <c r="AI362" s="19"/>
      <c r="AJ362" s="10"/>
      <c r="AK362">
        <v>7</v>
      </c>
    </row>
    <row r="363" spans="1:37" customFormat="1" ht="38.25" x14ac:dyDescent="0.25">
      <c r="A363" s="151" t="s">
        <v>37</v>
      </c>
      <c r="B363" s="10" t="s">
        <v>38</v>
      </c>
      <c r="C363" s="9">
        <v>9</v>
      </c>
      <c r="D363" s="14" t="s">
        <v>392</v>
      </c>
      <c r="E363" s="12" t="s">
        <v>90</v>
      </c>
      <c r="F363" s="13">
        <v>5</v>
      </c>
      <c r="G363" s="13">
        <v>14</v>
      </c>
      <c r="H363" s="14" t="s">
        <v>48</v>
      </c>
      <c r="I363" s="15">
        <f>G363*Kursus_eksaminator</f>
        <v>4.6661999999999999</v>
      </c>
      <c r="J363" s="12"/>
      <c r="K363" s="12" t="s">
        <v>393</v>
      </c>
      <c r="L363" s="16">
        <v>1</v>
      </c>
      <c r="M363" s="12">
        <f t="shared" si="65"/>
        <v>1.539846</v>
      </c>
      <c r="N363" s="16">
        <v>0</v>
      </c>
      <c r="O363" s="12">
        <f t="shared" si="66"/>
        <v>0</v>
      </c>
      <c r="P363" s="16">
        <v>0</v>
      </c>
      <c r="Q363" s="12">
        <f t="shared" si="67"/>
        <v>0</v>
      </c>
      <c r="R363" s="16">
        <v>0</v>
      </c>
      <c r="S363" s="12">
        <f t="shared" si="68"/>
        <v>0</v>
      </c>
      <c r="T363" s="16">
        <v>0</v>
      </c>
      <c r="U363" s="12">
        <f t="shared" si="69"/>
        <v>0</v>
      </c>
      <c r="V363" s="16">
        <v>0</v>
      </c>
      <c r="W363" s="12">
        <f t="shared" si="70"/>
        <v>0</v>
      </c>
      <c r="X363" s="12" t="s">
        <v>14</v>
      </c>
      <c r="Y363" s="12" t="s">
        <v>43</v>
      </c>
      <c r="Z363" s="12"/>
      <c r="AA363" s="22" t="s">
        <v>151</v>
      </c>
      <c r="AB363" s="17" t="s">
        <v>374</v>
      </c>
      <c r="AC363" s="18">
        <v>0.33</v>
      </c>
      <c r="AD363" s="19">
        <f t="shared" si="71"/>
        <v>1.539846</v>
      </c>
      <c r="AE363" s="19"/>
      <c r="AF363" s="19" t="s">
        <v>367</v>
      </c>
      <c r="AG363" s="19" t="s">
        <v>166</v>
      </c>
      <c r="AH363" s="19"/>
      <c r="AI363" s="19"/>
      <c r="AJ363" s="10"/>
      <c r="AK363">
        <v>7</v>
      </c>
    </row>
    <row r="364" spans="1:37" customFormat="1" ht="38.25" x14ac:dyDescent="0.25">
      <c r="A364" s="151" t="s">
        <v>37</v>
      </c>
      <c r="B364" s="10" t="s">
        <v>38</v>
      </c>
      <c r="C364" s="9">
        <v>9</v>
      </c>
      <c r="D364" s="14" t="s">
        <v>397</v>
      </c>
      <c r="E364" s="12" t="s">
        <v>90</v>
      </c>
      <c r="F364" s="13">
        <v>5</v>
      </c>
      <c r="G364" s="13">
        <v>28</v>
      </c>
      <c r="H364" s="14" t="s">
        <v>41</v>
      </c>
      <c r="I364" s="38">
        <f>Grunddata!G364*Normer!Kursus_extra_pr_stud+Normer!Kursus_grund</f>
        <v>192</v>
      </c>
      <c r="J364" s="12"/>
      <c r="K364" s="12" t="s">
        <v>393</v>
      </c>
      <c r="L364" s="16">
        <v>1</v>
      </c>
      <c r="M364" s="12">
        <f t="shared" si="65"/>
        <v>64</v>
      </c>
      <c r="N364" s="16">
        <v>0</v>
      </c>
      <c r="O364" s="12">
        <f t="shared" si="66"/>
        <v>0</v>
      </c>
      <c r="P364" s="16">
        <v>0</v>
      </c>
      <c r="Q364" s="12">
        <f t="shared" si="67"/>
        <v>0</v>
      </c>
      <c r="R364" s="16">
        <v>0</v>
      </c>
      <c r="S364" s="12">
        <f t="shared" si="68"/>
        <v>0</v>
      </c>
      <c r="T364" s="16">
        <v>0</v>
      </c>
      <c r="U364" s="12">
        <f t="shared" si="69"/>
        <v>0</v>
      </c>
      <c r="V364" s="16">
        <v>0</v>
      </c>
      <c r="W364" s="12">
        <f t="shared" si="70"/>
        <v>0</v>
      </c>
      <c r="X364" s="12" t="s">
        <v>14</v>
      </c>
      <c r="Y364" s="12" t="s">
        <v>43</v>
      </c>
      <c r="Z364" s="12"/>
      <c r="AA364" s="17" t="s">
        <v>151</v>
      </c>
      <c r="AB364" s="21" t="s">
        <v>395</v>
      </c>
      <c r="AC364" s="18">
        <f>1/3</f>
        <v>0.33333333333333331</v>
      </c>
      <c r="AD364" s="19">
        <f t="shared" si="71"/>
        <v>64</v>
      </c>
      <c r="AE364" s="19"/>
      <c r="AF364" s="19"/>
      <c r="AG364" s="19" t="s">
        <v>166</v>
      </c>
      <c r="AH364" s="19"/>
      <c r="AI364" s="19"/>
      <c r="AJ364" s="10"/>
      <c r="AK364">
        <v>7</v>
      </c>
    </row>
    <row r="365" spans="1:37" customFormat="1" ht="38.25" x14ac:dyDescent="0.25">
      <c r="A365" s="151" t="s">
        <v>37</v>
      </c>
      <c r="B365" s="10" t="s">
        <v>38</v>
      </c>
      <c r="C365" s="9">
        <v>9</v>
      </c>
      <c r="D365" s="14" t="s">
        <v>397</v>
      </c>
      <c r="E365" s="12" t="s">
        <v>90</v>
      </c>
      <c r="F365" s="13">
        <v>5</v>
      </c>
      <c r="G365" s="13">
        <v>28</v>
      </c>
      <c r="H365" s="14" t="s">
        <v>41</v>
      </c>
      <c r="I365" s="38">
        <f>Grunddata!G365*Normer!Kursus_extra_pr_stud+Normer!Kursus_grund</f>
        <v>192</v>
      </c>
      <c r="J365" s="12"/>
      <c r="K365" s="12" t="s">
        <v>393</v>
      </c>
      <c r="L365" s="16">
        <v>1</v>
      </c>
      <c r="M365" s="12">
        <f t="shared" si="65"/>
        <v>48</v>
      </c>
      <c r="N365" s="16">
        <v>0</v>
      </c>
      <c r="O365" s="12">
        <f t="shared" si="66"/>
        <v>0</v>
      </c>
      <c r="P365" s="16">
        <v>0</v>
      </c>
      <c r="Q365" s="12">
        <f t="shared" si="67"/>
        <v>0</v>
      </c>
      <c r="R365" s="16">
        <v>0</v>
      </c>
      <c r="S365" s="12">
        <f t="shared" si="68"/>
        <v>0</v>
      </c>
      <c r="T365" s="16">
        <v>0</v>
      </c>
      <c r="U365" s="12">
        <f t="shared" si="69"/>
        <v>0</v>
      </c>
      <c r="V365" s="16">
        <v>0</v>
      </c>
      <c r="W365" s="12">
        <f t="shared" si="70"/>
        <v>0</v>
      </c>
      <c r="X365" s="12" t="s">
        <v>14</v>
      </c>
      <c r="Y365" s="12" t="s">
        <v>43</v>
      </c>
      <c r="Z365" s="12"/>
      <c r="AA365" s="17" t="s">
        <v>151</v>
      </c>
      <c r="AB365" s="21" t="s">
        <v>213</v>
      </c>
      <c r="AC365" s="18">
        <v>0.25</v>
      </c>
      <c r="AD365" s="19">
        <f t="shared" si="71"/>
        <v>48</v>
      </c>
      <c r="AE365" s="19"/>
      <c r="AF365" s="19"/>
      <c r="AG365" s="19" t="s">
        <v>166</v>
      </c>
      <c r="AH365" s="19"/>
      <c r="AI365" s="19"/>
      <c r="AJ365" s="10"/>
      <c r="AK365">
        <v>7</v>
      </c>
    </row>
    <row r="366" spans="1:37" customFormat="1" ht="38.25" x14ac:dyDescent="0.25">
      <c r="A366" s="151" t="s">
        <v>37</v>
      </c>
      <c r="B366" s="10" t="s">
        <v>38</v>
      </c>
      <c r="C366" s="9">
        <v>9</v>
      </c>
      <c r="D366" s="14" t="s">
        <v>397</v>
      </c>
      <c r="E366" s="12" t="s">
        <v>90</v>
      </c>
      <c r="F366" s="13">
        <v>5</v>
      </c>
      <c r="G366" s="13">
        <v>28</v>
      </c>
      <c r="H366" s="14" t="s">
        <v>41</v>
      </c>
      <c r="I366" s="38">
        <f>Grunddata!G366*Normer!Kursus_extra_pr_stud+Normer!Kursus_grund</f>
        <v>192</v>
      </c>
      <c r="J366" s="12"/>
      <c r="K366" s="12" t="s">
        <v>393</v>
      </c>
      <c r="L366" s="16">
        <v>1</v>
      </c>
      <c r="M366" s="12">
        <f t="shared" si="65"/>
        <v>48</v>
      </c>
      <c r="N366" s="16">
        <v>0</v>
      </c>
      <c r="O366" s="12">
        <f t="shared" si="66"/>
        <v>0</v>
      </c>
      <c r="P366" s="16">
        <v>0</v>
      </c>
      <c r="Q366" s="12">
        <f t="shared" si="67"/>
        <v>0</v>
      </c>
      <c r="R366" s="16">
        <v>0</v>
      </c>
      <c r="S366" s="12">
        <f t="shared" si="68"/>
        <v>0</v>
      </c>
      <c r="T366" s="16">
        <v>0</v>
      </c>
      <c r="U366" s="12">
        <f t="shared" si="69"/>
        <v>0</v>
      </c>
      <c r="V366" s="16">
        <v>0</v>
      </c>
      <c r="W366" s="12">
        <f t="shared" si="70"/>
        <v>0</v>
      </c>
      <c r="X366" s="12" t="s">
        <v>14</v>
      </c>
      <c r="Y366" s="12" t="s">
        <v>43</v>
      </c>
      <c r="Z366" s="12"/>
      <c r="AA366" s="17" t="s">
        <v>151</v>
      </c>
      <c r="AB366" s="9" t="s">
        <v>371</v>
      </c>
      <c r="AC366" s="18">
        <v>0.25</v>
      </c>
      <c r="AD366" s="19">
        <f t="shared" si="71"/>
        <v>48</v>
      </c>
      <c r="AE366" s="19"/>
      <c r="AF366" s="19"/>
      <c r="AG366" s="19" t="s">
        <v>166</v>
      </c>
      <c r="AH366" s="19"/>
      <c r="AI366" s="19"/>
      <c r="AJ366" s="10"/>
      <c r="AK366">
        <v>7</v>
      </c>
    </row>
    <row r="367" spans="1:37" customFormat="1" ht="38.25" x14ac:dyDescent="0.25">
      <c r="A367" s="151" t="s">
        <v>37</v>
      </c>
      <c r="B367" s="10" t="s">
        <v>38</v>
      </c>
      <c r="C367" s="9">
        <v>9</v>
      </c>
      <c r="D367" s="14" t="s">
        <v>397</v>
      </c>
      <c r="E367" s="12" t="s">
        <v>90</v>
      </c>
      <c r="F367" s="13">
        <v>5</v>
      </c>
      <c r="G367" s="13">
        <v>28</v>
      </c>
      <c r="H367" s="14" t="s">
        <v>41</v>
      </c>
      <c r="I367" s="38">
        <f>Grunddata!G367*Normer!Kursus_extra_pr_stud+Normer!Kursus_grund</f>
        <v>192</v>
      </c>
      <c r="J367" s="12"/>
      <c r="K367" s="12" t="s">
        <v>393</v>
      </c>
      <c r="L367" s="16">
        <v>1</v>
      </c>
      <c r="M367" s="12">
        <f t="shared" si="65"/>
        <v>32.64</v>
      </c>
      <c r="N367" s="16">
        <v>0</v>
      </c>
      <c r="O367" s="12">
        <f t="shared" si="66"/>
        <v>0</v>
      </c>
      <c r="P367" s="16">
        <v>0</v>
      </c>
      <c r="Q367" s="12">
        <f t="shared" si="67"/>
        <v>0</v>
      </c>
      <c r="R367" s="16">
        <v>0</v>
      </c>
      <c r="S367" s="12">
        <f t="shared" si="68"/>
        <v>0</v>
      </c>
      <c r="T367" s="16">
        <v>0</v>
      </c>
      <c r="U367" s="12">
        <f t="shared" si="69"/>
        <v>0</v>
      </c>
      <c r="V367" s="16">
        <v>0</v>
      </c>
      <c r="W367" s="12">
        <f t="shared" si="70"/>
        <v>0</v>
      </c>
      <c r="X367" s="12" t="s">
        <v>14</v>
      </c>
      <c r="Y367" s="12" t="s">
        <v>43</v>
      </c>
      <c r="Z367" s="12"/>
      <c r="AA367" s="17" t="s">
        <v>119</v>
      </c>
      <c r="AB367" s="9" t="s">
        <v>365</v>
      </c>
      <c r="AC367" s="18">
        <v>0.17</v>
      </c>
      <c r="AD367" s="19">
        <f t="shared" si="71"/>
        <v>32.64</v>
      </c>
      <c r="AE367" s="19"/>
      <c r="AF367" s="19"/>
      <c r="AG367" s="19" t="s">
        <v>166</v>
      </c>
      <c r="AH367" s="19"/>
      <c r="AI367" s="19"/>
      <c r="AJ367" s="10"/>
      <c r="AK367">
        <v>7</v>
      </c>
    </row>
    <row r="368" spans="1:37" customFormat="1" ht="38.25" x14ac:dyDescent="0.25">
      <c r="A368" s="151" t="s">
        <v>37</v>
      </c>
      <c r="B368" s="10" t="s">
        <v>38</v>
      </c>
      <c r="C368" s="9">
        <v>9</v>
      </c>
      <c r="D368" s="14" t="s">
        <v>397</v>
      </c>
      <c r="E368" s="12" t="s">
        <v>90</v>
      </c>
      <c r="F368" s="13">
        <v>5</v>
      </c>
      <c r="G368" s="13">
        <v>28</v>
      </c>
      <c r="H368" s="14" t="s">
        <v>74</v>
      </c>
      <c r="I368" s="15">
        <f>G368*Intern_censor_kursus</f>
        <v>9.3323999999999998</v>
      </c>
      <c r="J368" s="12"/>
      <c r="K368" s="12" t="s">
        <v>393</v>
      </c>
      <c r="L368" s="16">
        <v>1</v>
      </c>
      <c r="M368" s="12">
        <f t="shared" si="65"/>
        <v>9.3323999999999998</v>
      </c>
      <c r="N368" s="16">
        <v>0</v>
      </c>
      <c r="O368" s="12">
        <f t="shared" si="66"/>
        <v>0</v>
      </c>
      <c r="P368" s="16">
        <v>0</v>
      </c>
      <c r="Q368" s="12">
        <f t="shared" si="67"/>
        <v>0</v>
      </c>
      <c r="R368" s="16">
        <v>0</v>
      </c>
      <c r="S368" s="12">
        <f t="shared" si="68"/>
        <v>0</v>
      </c>
      <c r="T368" s="16">
        <v>0</v>
      </c>
      <c r="U368" s="12">
        <f t="shared" si="69"/>
        <v>0</v>
      </c>
      <c r="V368" s="16">
        <v>0</v>
      </c>
      <c r="W368" s="12">
        <f t="shared" si="70"/>
        <v>0</v>
      </c>
      <c r="X368" s="12" t="s">
        <v>14</v>
      </c>
      <c r="Y368" s="12" t="s">
        <v>43</v>
      </c>
      <c r="Z368" s="12"/>
      <c r="AA368" s="17" t="s">
        <v>151</v>
      </c>
      <c r="AB368" s="9" t="s">
        <v>398</v>
      </c>
      <c r="AC368" s="18">
        <v>1</v>
      </c>
      <c r="AD368" s="19">
        <f t="shared" si="71"/>
        <v>9.3323999999999998</v>
      </c>
      <c r="AE368" s="19"/>
      <c r="AF368" s="19"/>
      <c r="AG368" s="19" t="s">
        <v>166</v>
      </c>
      <c r="AH368" s="19"/>
      <c r="AI368" s="19"/>
      <c r="AJ368" s="10"/>
      <c r="AK368">
        <v>7</v>
      </c>
    </row>
    <row r="369" spans="1:39" customFormat="1" ht="38.25" x14ac:dyDescent="0.25">
      <c r="A369" s="151" t="s">
        <v>37</v>
      </c>
      <c r="B369" s="10" t="s">
        <v>38</v>
      </c>
      <c r="C369" s="9">
        <v>9</v>
      </c>
      <c r="D369" s="14" t="s">
        <v>397</v>
      </c>
      <c r="E369" s="12" t="s">
        <v>90</v>
      </c>
      <c r="F369" s="13">
        <v>5</v>
      </c>
      <c r="G369" s="13">
        <v>28</v>
      </c>
      <c r="H369" s="14" t="s">
        <v>48</v>
      </c>
      <c r="I369" s="15">
        <f>G369*Kursus_eksaminator</f>
        <v>9.3323999999999998</v>
      </c>
      <c r="J369" s="12"/>
      <c r="K369" s="12" t="s">
        <v>393</v>
      </c>
      <c r="L369" s="16">
        <v>1</v>
      </c>
      <c r="M369" s="12">
        <f t="shared" si="65"/>
        <v>4.6661999999999999</v>
      </c>
      <c r="N369" s="16">
        <v>0</v>
      </c>
      <c r="O369" s="12">
        <f t="shared" si="66"/>
        <v>0</v>
      </c>
      <c r="P369" s="16">
        <v>0</v>
      </c>
      <c r="Q369" s="12">
        <f t="shared" si="67"/>
        <v>0</v>
      </c>
      <c r="R369" s="16">
        <v>0</v>
      </c>
      <c r="S369" s="12">
        <f t="shared" si="68"/>
        <v>0</v>
      </c>
      <c r="T369" s="16">
        <v>0</v>
      </c>
      <c r="U369" s="12">
        <f t="shared" si="69"/>
        <v>0</v>
      </c>
      <c r="V369" s="16">
        <v>0</v>
      </c>
      <c r="W369" s="12">
        <f t="shared" si="70"/>
        <v>0</v>
      </c>
      <c r="X369" s="12" t="s">
        <v>14</v>
      </c>
      <c r="Y369" s="12" t="s">
        <v>43</v>
      </c>
      <c r="Z369" s="12"/>
      <c r="AA369" s="17" t="s">
        <v>151</v>
      </c>
      <c r="AB369" s="21" t="s">
        <v>395</v>
      </c>
      <c r="AC369" s="18">
        <v>0.5</v>
      </c>
      <c r="AD369" s="19">
        <f t="shared" si="71"/>
        <v>4.6661999999999999</v>
      </c>
      <c r="AE369" s="19"/>
      <c r="AF369" s="19"/>
      <c r="AG369" s="19" t="s">
        <v>166</v>
      </c>
      <c r="AH369" s="19"/>
      <c r="AI369" s="19"/>
      <c r="AJ369" s="10"/>
      <c r="AK369">
        <v>7</v>
      </c>
    </row>
    <row r="370" spans="1:39" customFormat="1" ht="38.25" x14ac:dyDescent="0.25">
      <c r="A370" s="151" t="s">
        <v>37</v>
      </c>
      <c r="B370" s="10" t="s">
        <v>38</v>
      </c>
      <c r="C370" s="9">
        <v>9</v>
      </c>
      <c r="D370" s="14" t="s">
        <v>397</v>
      </c>
      <c r="E370" s="12" t="s">
        <v>90</v>
      </c>
      <c r="F370" s="13">
        <v>5</v>
      </c>
      <c r="G370" s="13">
        <v>28</v>
      </c>
      <c r="H370" s="14" t="s">
        <v>48</v>
      </c>
      <c r="I370" s="15">
        <f>G370*Kursus_eksaminator</f>
        <v>9.3323999999999998</v>
      </c>
      <c r="J370" s="12"/>
      <c r="K370" s="12" t="s">
        <v>393</v>
      </c>
      <c r="L370" s="16">
        <v>1</v>
      </c>
      <c r="M370" s="12">
        <f t="shared" si="65"/>
        <v>4.6661999999999999</v>
      </c>
      <c r="N370" s="16">
        <v>0</v>
      </c>
      <c r="O370" s="12">
        <f t="shared" si="66"/>
        <v>0</v>
      </c>
      <c r="P370" s="16">
        <v>0</v>
      </c>
      <c r="Q370" s="12">
        <f t="shared" si="67"/>
        <v>0</v>
      </c>
      <c r="R370" s="16">
        <v>0</v>
      </c>
      <c r="S370" s="12">
        <f t="shared" si="68"/>
        <v>0</v>
      </c>
      <c r="T370" s="16">
        <v>0</v>
      </c>
      <c r="U370" s="12">
        <f t="shared" si="69"/>
        <v>0</v>
      </c>
      <c r="V370" s="16">
        <v>0</v>
      </c>
      <c r="W370" s="12">
        <f t="shared" si="70"/>
        <v>0</v>
      </c>
      <c r="X370" s="12" t="s">
        <v>14</v>
      </c>
      <c r="Y370" s="12" t="s">
        <v>43</v>
      </c>
      <c r="Z370" s="12"/>
      <c r="AA370" s="17" t="s">
        <v>119</v>
      </c>
      <c r="AB370" s="21" t="s">
        <v>365</v>
      </c>
      <c r="AC370" s="18">
        <v>0.5</v>
      </c>
      <c r="AD370" s="19">
        <f t="shared" si="71"/>
        <v>4.6661999999999999</v>
      </c>
      <c r="AE370" s="19"/>
      <c r="AF370" s="19"/>
      <c r="AG370" s="19" t="s">
        <v>166</v>
      </c>
      <c r="AH370" s="19"/>
      <c r="AI370" s="19"/>
      <c r="AJ370" s="10"/>
      <c r="AK370">
        <v>7</v>
      </c>
    </row>
    <row r="371" spans="1:39" customFormat="1" ht="38.25" x14ac:dyDescent="0.25">
      <c r="A371" s="9" t="s">
        <v>37</v>
      </c>
      <c r="B371" s="28" t="s">
        <v>399</v>
      </c>
      <c r="C371" s="9"/>
      <c r="D371" s="11" t="s">
        <v>399</v>
      </c>
      <c r="E371" s="12" t="s">
        <v>90</v>
      </c>
      <c r="F371" s="10"/>
      <c r="G371" s="46"/>
      <c r="H371" s="11" t="s">
        <v>399</v>
      </c>
      <c r="I371" s="28">
        <v>18</v>
      </c>
      <c r="J371" s="10"/>
      <c r="K371" s="12"/>
      <c r="L371" s="16">
        <v>0</v>
      </c>
      <c r="M371" s="12">
        <f t="shared" si="65"/>
        <v>0</v>
      </c>
      <c r="N371" s="16">
        <v>0</v>
      </c>
      <c r="O371" s="12">
        <f t="shared" si="66"/>
        <v>0</v>
      </c>
      <c r="P371" s="16">
        <v>0</v>
      </c>
      <c r="Q371" s="12">
        <f t="shared" si="67"/>
        <v>0</v>
      </c>
      <c r="R371" s="16">
        <v>0</v>
      </c>
      <c r="S371" s="12">
        <f t="shared" si="68"/>
        <v>0</v>
      </c>
      <c r="T371" s="16">
        <v>1</v>
      </c>
      <c r="U371" s="12">
        <f t="shared" si="69"/>
        <v>18</v>
      </c>
      <c r="V371" s="16">
        <v>0</v>
      </c>
      <c r="W371" s="12">
        <f t="shared" si="70"/>
        <v>0</v>
      </c>
      <c r="X371" s="12" t="s">
        <v>22</v>
      </c>
      <c r="Y371" s="12" t="s">
        <v>43</v>
      </c>
      <c r="Z371" s="12"/>
      <c r="AA371" s="22" t="s">
        <v>57</v>
      </c>
      <c r="AB371" s="22" t="s">
        <v>255</v>
      </c>
      <c r="AC371" s="29">
        <v>1</v>
      </c>
      <c r="AD371" s="19">
        <f t="shared" si="71"/>
        <v>18</v>
      </c>
      <c r="AE371" s="30"/>
      <c r="AF371" s="30"/>
      <c r="AG371" s="30" t="s">
        <v>166</v>
      </c>
      <c r="AH371" s="30"/>
      <c r="AI371" s="30"/>
      <c r="AJ371" s="10"/>
    </row>
    <row r="372" spans="1:39" customFormat="1" ht="38.25" x14ac:dyDescent="0.25">
      <c r="A372" s="9" t="s">
        <v>37</v>
      </c>
      <c r="B372" s="28" t="s">
        <v>399</v>
      </c>
      <c r="C372" s="9"/>
      <c r="D372" s="11" t="s">
        <v>399</v>
      </c>
      <c r="E372" s="12" t="s">
        <v>90</v>
      </c>
      <c r="F372" s="10"/>
      <c r="G372" s="46"/>
      <c r="H372" s="11" t="s">
        <v>399</v>
      </c>
      <c r="I372" s="28">
        <v>18</v>
      </c>
      <c r="J372" s="10"/>
      <c r="K372" s="12"/>
      <c r="L372" s="16">
        <v>0</v>
      </c>
      <c r="M372" s="12">
        <f t="shared" si="65"/>
        <v>0</v>
      </c>
      <c r="N372" s="16">
        <v>0</v>
      </c>
      <c r="O372" s="12">
        <f t="shared" si="66"/>
        <v>0</v>
      </c>
      <c r="P372" s="16">
        <v>0</v>
      </c>
      <c r="Q372" s="12">
        <f t="shared" si="67"/>
        <v>0</v>
      </c>
      <c r="R372" s="16">
        <v>0</v>
      </c>
      <c r="S372" s="12">
        <f t="shared" si="68"/>
        <v>0</v>
      </c>
      <c r="T372" s="16">
        <v>1</v>
      </c>
      <c r="U372" s="12">
        <f t="shared" si="69"/>
        <v>18</v>
      </c>
      <c r="V372" s="16">
        <v>0</v>
      </c>
      <c r="W372" s="12">
        <f t="shared" si="70"/>
        <v>0</v>
      </c>
      <c r="X372" s="12" t="s">
        <v>22</v>
      </c>
      <c r="Y372" s="12" t="s">
        <v>43</v>
      </c>
      <c r="Z372" s="12"/>
      <c r="AA372" s="22" t="s">
        <v>119</v>
      </c>
      <c r="AB372" s="22" t="s">
        <v>231</v>
      </c>
      <c r="AC372" s="29">
        <v>1</v>
      </c>
      <c r="AD372" s="19">
        <f t="shared" si="71"/>
        <v>18</v>
      </c>
      <c r="AE372" s="30"/>
      <c r="AF372" s="30"/>
      <c r="AG372" s="30" t="s">
        <v>166</v>
      </c>
      <c r="AH372" s="30"/>
      <c r="AI372" s="30"/>
      <c r="AJ372" s="10"/>
    </row>
    <row r="373" spans="1:39" customFormat="1" ht="102.75" x14ac:dyDescent="0.25">
      <c r="A373" s="9" t="s">
        <v>37</v>
      </c>
      <c r="B373" s="39" t="s">
        <v>320</v>
      </c>
      <c r="C373" s="9"/>
      <c r="D373" s="14" t="s">
        <v>157</v>
      </c>
      <c r="E373" s="12" t="s">
        <v>40</v>
      </c>
      <c r="F373" s="13">
        <v>2.5</v>
      </c>
      <c r="G373" s="12"/>
      <c r="H373" s="14" t="s">
        <v>320</v>
      </c>
      <c r="I373" s="15">
        <v>126</v>
      </c>
      <c r="J373" s="12"/>
      <c r="K373" s="12"/>
      <c r="L373" s="16">
        <v>0</v>
      </c>
      <c r="M373" s="12">
        <f t="shared" si="65"/>
        <v>0</v>
      </c>
      <c r="N373" s="16">
        <v>0</v>
      </c>
      <c r="O373" s="12">
        <f t="shared" si="66"/>
        <v>0</v>
      </c>
      <c r="P373" s="16">
        <v>0</v>
      </c>
      <c r="Q373" s="12">
        <f t="shared" si="67"/>
        <v>0</v>
      </c>
      <c r="R373" s="16">
        <v>0</v>
      </c>
      <c r="S373" s="12">
        <f t="shared" si="68"/>
        <v>0</v>
      </c>
      <c r="T373" s="16">
        <v>1</v>
      </c>
      <c r="U373" s="12">
        <f t="shared" si="69"/>
        <v>84.42</v>
      </c>
      <c r="V373" s="16">
        <v>0</v>
      </c>
      <c r="W373" s="12">
        <f t="shared" si="70"/>
        <v>0</v>
      </c>
      <c r="X373" s="12" t="s">
        <v>22</v>
      </c>
      <c r="Y373" s="12" t="s">
        <v>43</v>
      </c>
      <c r="Z373" s="12"/>
      <c r="AA373" s="17" t="s">
        <v>119</v>
      </c>
      <c r="AB373" s="20" t="s">
        <v>231</v>
      </c>
      <c r="AC373" s="18">
        <v>0.67</v>
      </c>
      <c r="AD373" s="19">
        <f t="shared" si="71"/>
        <v>84.42</v>
      </c>
      <c r="AE373" s="40" t="s">
        <v>401</v>
      </c>
      <c r="AF373" s="19"/>
      <c r="AG373" s="30" t="s">
        <v>166</v>
      </c>
      <c r="AH373" s="19"/>
      <c r="AI373" s="19"/>
      <c r="AJ373" s="10"/>
    </row>
    <row r="374" spans="1:39" customFormat="1" ht="102.75" x14ac:dyDescent="0.25">
      <c r="A374" s="9" t="s">
        <v>37</v>
      </c>
      <c r="B374" s="39" t="s">
        <v>320</v>
      </c>
      <c r="C374" s="9"/>
      <c r="D374" s="14" t="s">
        <v>157</v>
      </c>
      <c r="E374" s="12" t="s">
        <v>40</v>
      </c>
      <c r="F374" s="13">
        <v>2.5</v>
      </c>
      <c r="G374" s="12"/>
      <c r="H374" s="14" t="s">
        <v>320</v>
      </c>
      <c r="I374" s="15">
        <v>126</v>
      </c>
      <c r="J374" s="12"/>
      <c r="K374" s="12"/>
      <c r="L374" s="16">
        <v>0</v>
      </c>
      <c r="M374" s="12">
        <f t="shared" si="65"/>
        <v>0</v>
      </c>
      <c r="N374" s="16">
        <v>0</v>
      </c>
      <c r="O374" s="12">
        <f t="shared" si="66"/>
        <v>0</v>
      </c>
      <c r="P374" s="16">
        <v>0</v>
      </c>
      <c r="Q374" s="12">
        <f t="shared" si="67"/>
        <v>0</v>
      </c>
      <c r="R374" s="16">
        <v>0</v>
      </c>
      <c r="S374" s="12">
        <f t="shared" si="68"/>
        <v>0</v>
      </c>
      <c r="T374" s="16">
        <v>1</v>
      </c>
      <c r="U374" s="12">
        <f t="shared" si="69"/>
        <v>41.580000000000005</v>
      </c>
      <c r="V374" s="16">
        <v>0</v>
      </c>
      <c r="W374" s="12">
        <f t="shared" si="70"/>
        <v>0</v>
      </c>
      <c r="X374" s="12" t="s">
        <v>22</v>
      </c>
      <c r="Y374" s="12" t="s">
        <v>43</v>
      </c>
      <c r="Z374" s="12"/>
      <c r="AA374" s="17" t="s">
        <v>119</v>
      </c>
      <c r="AB374" s="20" t="s">
        <v>365</v>
      </c>
      <c r="AC374" s="18">
        <v>0.33</v>
      </c>
      <c r="AD374" s="19">
        <f t="shared" si="71"/>
        <v>41.580000000000005</v>
      </c>
      <c r="AE374" s="40" t="s">
        <v>401</v>
      </c>
      <c r="AF374" s="19"/>
      <c r="AG374" s="30" t="s">
        <v>166</v>
      </c>
      <c r="AH374" s="19"/>
      <c r="AI374" s="19"/>
      <c r="AJ374" s="10"/>
    </row>
    <row r="375" spans="1:39" customFormat="1" ht="90" x14ac:dyDescent="0.25">
      <c r="A375" s="9" t="s">
        <v>37</v>
      </c>
      <c r="B375" s="39" t="s">
        <v>320</v>
      </c>
      <c r="C375" s="9"/>
      <c r="D375" s="14" t="s">
        <v>157</v>
      </c>
      <c r="E375" s="12" t="s">
        <v>40</v>
      </c>
      <c r="F375" s="13">
        <v>2.5</v>
      </c>
      <c r="G375" s="12"/>
      <c r="H375" s="14" t="s">
        <v>320</v>
      </c>
      <c r="I375" s="15">
        <v>126</v>
      </c>
      <c r="J375" s="12"/>
      <c r="K375" s="12"/>
      <c r="L375" s="16">
        <v>0</v>
      </c>
      <c r="M375" s="12">
        <f t="shared" si="65"/>
        <v>0</v>
      </c>
      <c r="N375" s="16">
        <v>0</v>
      </c>
      <c r="O375" s="12">
        <f t="shared" si="66"/>
        <v>0</v>
      </c>
      <c r="P375" s="16">
        <v>0</v>
      </c>
      <c r="Q375" s="12">
        <f t="shared" si="67"/>
        <v>0</v>
      </c>
      <c r="R375" s="16">
        <v>0</v>
      </c>
      <c r="S375" s="12">
        <f t="shared" si="68"/>
        <v>0</v>
      </c>
      <c r="T375" s="16">
        <v>1</v>
      </c>
      <c r="U375" s="12">
        <f t="shared" si="69"/>
        <v>63</v>
      </c>
      <c r="V375" s="16">
        <v>0</v>
      </c>
      <c r="W375" s="12">
        <f t="shared" si="70"/>
        <v>0</v>
      </c>
      <c r="X375" s="12" t="s">
        <v>22</v>
      </c>
      <c r="Y375" s="12" t="s">
        <v>43</v>
      </c>
      <c r="Z375" s="12"/>
      <c r="AA375" s="17" t="s">
        <v>119</v>
      </c>
      <c r="AB375" s="20" t="s">
        <v>229</v>
      </c>
      <c r="AC375" s="18">
        <v>0.5</v>
      </c>
      <c r="AD375" s="19">
        <f t="shared" ref="AD375:AD388" si="73">AC375*I375</f>
        <v>63</v>
      </c>
      <c r="AE375" s="40" t="s">
        <v>402</v>
      </c>
      <c r="AF375" s="19"/>
      <c r="AG375" s="30" t="s">
        <v>166</v>
      </c>
      <c r="AH375" s="19"/>
      <c r="AI375" s="19"/>
      <c r="AJ375" s="10"/>
    </row>
    <row r="376" spans="1:39" customFormat="1" ht="38.25" x14ac:dyDescent="0.25">
      <c r="A376" s="9" t="s">
        <v>37</v>
      </c>
      <c r="B376" s="28" t="s">
        <v>399</v>
      </c>
      <c r="C376" s="9"/>
      <c r="D376" s="11" t="s">
        <v>399</v>
      </c>
      <c r="E376" s="12"/>
      <c r="F376" s="10"/>
      <c r="G376" s="46"/>
      <c r="H376" s="11" t="s">
        <v>399</v>
      </c>
      <c r="I376" s="28">
        <v>18</v>
      </c>
      <c r="J376" s="10"/>
      <c r="K376" s="12"/>
      <c r="L376" s="16">
        <v>0</v>
      </c>
      <c r="M376" s="12">
        <f t="shared" si="65"/>
        <v>0</v>
      </c>
      <c r="N376" s="16">
        <v>0</v>
      </c>
      <c r="O376" s="12">
        <f t="shared" si="66"/>
        <v>0</v>
      </c>
      <c r="P376" s="16">
        <v>0</v>
      </c>
      <c r="Q376" s="12">
        <f t="shared" si="67"/>
        <v>0</v>
      </c>
      <c r="R376" s="16">
        <v>0</v>
      </c>
      <c r="S376" s="12">
        <f t="shared" si="68"/>
        <v>0</v>
      </c>
      <c r="T376" s="16">
        <v>1</v>
      </c>
      <c r="U376" s="12">
        <f t="shared" si="69"/>
        <v>18</v>
      </c>
      <c r="V376" s="16">
        <v>0</v>
      </c>
      <c r="W376" s="12">
        <f t="shared" si="70"/>
        <v>0</v>
      </c>
      <c r="X376" s="12" t="s">
        <v>22</v>
      </c>
      <c r="Y376" s="12" t="s">
        <v>43</v>
      </c>
      <c r="Z376" s="12"/>
      <c r="AA376" s="22" t="s">
        <v>45</v>
      </c>
      <c r="AB376" s="22" t="s">
        <v>313</v>
      </c>
      <c r="AC376" s="29">
        <v>1</v>
      </c>
      <c r="AD376" s="19">
        <f t="shared" si="73"/>
        <v>18</v>
      </c>
      <c r="AE376" s="30"/>
      <c r="AF376" s="30"/>
      <c r="AG376" s="30" t="s">
        <v>166</v>
      </c>
      <c r="AH376" s="30"/>
      <c r="AI376" s="30"/>
      <c r="AJ376" s="10"/>
    </row>
    <row r="377" spans="1:39" customFormat="1" ht="38.25" x14ac:dyDescent="0.25">
      <c r="A377" s="9" t="s">
        <v>37</v>
      </c>
      <c r="B377" s="28" t="s">
        <v>399</v>
      </c>
      <c r="C377" s="9"/>
      <c r="D377" s="11" t="s">
        <v>399</v>
      </c>
      <c r="E377" s="12"/>
      <c r="F377" s="10"/>
      <c r="G377" s="46"/>
      <c r="H377" s="11" t="s">
        <v>399</v>
      </c>
      <c r="I377" s="28">
        <v>18</v>
      </c>
      <c r="J377" s="10"/>
      <c r="K377" s="12"/>
      <c r="L377" s="16">
        <v>0</v>
      </c>
      <c r="M377" s="12">
        <f t="shared" si="65"/>
        <v>0</v>
      </c>
      <c r="N377" s="16">
        <v>0</v>
      </c>
      <c r="O377" s="12">
        <f t="shared" si="66"/>
        <v>0</v>
      </c>
      <c r="P377" s="16">
        <v>0</v>
      </c>
      <c r="Q377" s="12">
        <f t="shared" si="67"/>
        <v>0</v>
      </c>
      <c r="R377" s="16">
        <v>0</v>
      </c>
      <c r="S377" s="12">
        <f t="shared" si="68"/>
        <v>0</v>
      </c>
      <c r="T377" s="16">
        <v>1</v>
      </c>
      <c r="U377" s="12">
        <f t="shared" si="69"/>
        <v>18</v>
      </c>
      <c r="V377" s="16">
        <v>0</v>
      </c>
      <c r="W377" s="12">
        <f t="shared" si="70"/>
        <v>0</v>
      </c>
      <c r="X377" s="12" t="s">
        <v>22</v>
      </c>
      <c r="Y377" s="12" t="s">
        <v>43</v>
      </c>
      <c r="Z377" s="12"/>
      <c r="AA377" s="22" t="s">
        <v>45</v>
      </c>
      <c r="AB377" s="22" t="s">
        <v>46</v>
      </c>
      <c r="AC377" s="29">
        <v>1</v>
      </c>
      <c r="AD377" s="19">
        <f t="shared" si="73"/>
        <v>18</v>
      </c>
      <c r="AE377" s="30"/>
      <c r="AF377" s="30"/>
      <c r="AG377" s="30" t="s">
        <v>166</v>
      </c>
      <c r="AH377" s="30"/>
      <c r="AI377" s="30"/>
      <c r="AJ377" s="10"/>
    </row>
    <row r="378" spans="1:39" customFormat="1" ht="38.25" x14ac:dyDescent="0.25">
      <c r="A378" s="9" t="s">
        <v>37</v>
      </c>
      <c r="B378" s="28" t="s">
        <v>399</v>
      </c>
      <c r="C378" s="9"/>
      <c r="D378" s="11" t="s">
        <v>399</v>
      </c>
      <c r="E378" s="12"/>
      <c r="F378" s="10"/>
      <c r="G378" s="46"/>
      <c r="H378" s="11" t="s">
        <v>399</v>
      </c>
      <c r="I378" s="28">
        <v>18</v>
      </c>
      <c r="J378" s="10"/>
      <c r="K378" s="12"/>
      <c r="L378" s="16">
        <v>0</v>
      </c>
      <c r="M378" s="12">
        <f t="shared" si="65"/>
        <v>0</v>
      </c>
      <c r="N378" s="16">
        <v>0</v>
      </c>
      <c r="O378" s="12">
        <f t="shared" si="66"/>
        <v>0</v>
      </c>
      <c r="P378" s="16">
        <v>0</v>
      </c>
      <c r="Q378" s="12">
        <f t="shared" si="67"/>
        <v>0</v>
      </c>
      <c r="R378" s="16">
        <v>0</v>
      </c>
      <c r="S378" s="12">
        <f t="shared" si="68"/>
        <v>0</v>
      </c>
      <c r="T378" s="16">
        <v>1</v>
      </c>
      <c r="U378" s="12">
        <f t="shared" si="69"/>
        <v>18</v>
      </c>
      <c r="V378" s="16">
        <v>0</v>
      </c>
      <c r="W378" s="12">
        <f t="shared" si="70"/>
        <v>0</v>
      </c>
      <c r="X378" s="12" t="s">
        <v>22</v>
      </c>
      <c r="Y378" s="12" t="s">
        <v>43</v>
      </c>
      <c r="Z378" s="12"/>
      <c r="AA378" s="22" t="s">
        <v>151</v>
      </c>
      <c r="AB378" s="22" t="s">
        <v>213</v>
      </c>
      <c r="AC378" s="29">
        <v>1</v>
      </c>
      <c r="AD378" s="19">
        <f t="shared" si="73"/>
        <v>18</v>
      </c>
      <c r="AE378" s="30"/>
      <c r="AF378" s="30"/>
      <c r="AG378" s="30" t="s">
        <v>166</v>
      </c>
      <c r="AH378" s="30"/>
      <c r="AI378" s="30"/>
      <c r="AJ378" s="10"/>
    </row>
    <row r="379" spans="1:39" customFormat="1" ht="38.25" x14ac:dyDescent="0.25">
      <c r="A379" s="9" t="s">
        <v>37</v>
      </c>
      <c r="B379" s="28" t="s">
        <v>399</v>
      </c>
      <c r="C379" s="9"/>
      <c r="D379" s="11" t="s">
        <v>399</v>
      </c>
      <c r="E379" s="12"/>
      <c r="F379" s="10"/>
      <c r="G379" s="46"/>
      <c r="H379" s="11" t="s">
        <v>399</v>
      </c>
      <c r="I379" s="28">
        <v>54</v>
      </c>
      <c r="J379" s="10"/>
      <c r="K379" s="12"/>
      <c r="L379" s="16">
        <v>0</v>
      </c>
      <c r="M379" s="12">
        <f t="shared" si="65"/>
        <v>0</v>
      </c>
      <c r="N379" s="16">
        <v>0</v>
      </c>
      <c r="O379" s="12">
        <f t="shared" si="66"/>
        <v>0</v>
      </c>
      <c r="P379" s="16">
        <v>0</v>
      </c>
      <c r="Q379" s="12">
        <f t="shared" si="67"/>
        <v>0</v>
      </c>
      <c r="R379" s="16">
        <v>0</v>
      </c>
      <c r="S379" s="12">
        <f t="shared" si="68"/>
        <v>0</v>
      </c>
      <c r="T379" s="16">
        <v>1</v>
      </c>
      <c r="U379" s="12">
        <f t="shared" si="69"/>
        <v>54</v>
      </c>
      <c r="V379" s="16">
        <v>0</v>
      </c>
      <c r="W379" s="12">
        <f t="shared" si="70"/>
        <v>0</v>
      </c>
      <c r="X379" s="12" t="s">
        <v>22</v>
      </c>
      <c r="Y379" s="12" t="s">
        <v>43</v>
      </c>
      <c r="Z379" s="12"/>
      <c r="AA379" s="22" t="s">
        <v>119</v>
      </c>
      <c r="AB379" s="22" t="s">
        <v>403</v>
      </c>
      <c r="AC379" s="29">
        <v>1</v>
      </c>
      <c r="AD379" s="19">
        <f t="shared" si="73"/>
        <v>54</v>
      </c>
      <c r="AE379" s="30"/>
      <c r="AF379" s="30"/>
      <c r="AG379" s="30" t="s">
        <v>166</v>
      </c>
      <c r="AH379" s="30"/>
      <c r="AI379" s="30"/>
      <c r="AJ379" s="10"/>
    </row>
    <row r="380" spans="1:39" customFormat="1" ht="38.25" x14ac:dyDescent="0.25">
      <c r="A380" s="9" t="s">
        <v>37</v>
      </c>
      <c r="B380" s="28" t="s">
        <v>399</v>
      </c>
      <c r="C380" s="9"/>
      <c r="D380" s="11" t="s">
        <v>399</v>
      </c>
      <c r="E380" s="12"/>
      <c r="F380" s="10"/>
      <c r="G380" s="46"/>
      <c r="H380" s="11" t="s">
        <v>399</v>
      </c>
      <c r="I380" s="28">
        <v>54</v>
      </c>
      <c r="J380" s="10"/>
      <c r="K380" s="12"/>
      <c r="L380" s="16">
        <v>0</v>
      </c>
      <c r="M380" s="12">
        <f t="shared" si="65"/>
        <v>0</v>
      </c>
      <c r="N380" s="16">
        <v>0</v>
      </c>
      <c r="O380" s="12">
        <f t="shared" si="66"/>
        <v>0</v>
      </c>
      <c r="P380" s="16">
        <v>0</v>
      </c>
      <c r="Q380" s="12">
        <f t="shared" si="67"/>
        <v>0</v>
      </c>
      <c r="R380" s="16">
        <v>0</v>
      </c>
      <c r="S380" s="12">
        <f t="shared" si="68"/>
        <v>0</v>
      </c>
      <c r="T380" s="16">
        <v>1</v>
      </c>
      <c r="U380" s="12">
        <f t="shared" si="69"/>
        <v>54</v>
      </c>
      <c r="V380" s="16">
        <v>0</v>
      </c>
      <c r="W380" s="12">
        <f t="shared" si="70"/>
        <v>0</v>
      </c>
      <c r="X380" s="12" t="s">
        <v>22</v>
      </c>
      <c r="Y380" s="12" t="s">
        <v>43</v>
      </c>
      <c r="Z380" s="12"/>
      <c r="AA380" s="22" t="s">
        <v>45</v>
      </c>
      <c r="AB380" s="22" t="s">
        <v>95</v>
      </c>
      <c r="AC380" s="29">
        <v>1</v>
      </c>
      <c r="AD380" s="19">
        <f t="shared" si="73"/>
        <v>54</v>
      </c>
      <c r="AE380" s="30"/>
      <c r="AF380" s="30"/>
      <c r="AG380" s="30" t="s">
        <v>166</v>
      </c>
      <c r="AH380" s="30"/>
      <c r="AI380" s="30"/>
      <c r="AJ380" s="10"/>
    </row>
    <row r="381" spans="1:39" customFormat="1" ht="38.25" x14ac:dyDescent="0.25">
      <c r="A381" s="9" t="s">
        <v>37</v>
      </c>
      <c r="B381" s="28" t="s">
        <v>399</v>
      </c>
      <c r="C381" s="9"/>
      <c r="D381" s="11" t="s">
        <v>399</v>
      </c>
      <c r="E381" s="12"/>
      <c r="F381" s="10"/>
      <c r="G381" s="46"/>
      <c r="H381" s="11" t="s">
        <v>399</v>
      </c>
      <c r="I381" s="28">
        <v>54</v>
      </c>
      <c r="J381" s="10"/>
      <c r="K381" s="12"/>
      <c r="L381" s="16">
        <v>0</v>
      </c>
      <c r="M381" s="12">
        <f t="shared" si="65"/>
        <v>0</v>
      </c>
      <c r="N381" s="16">
        <v>0</v>
      </c>
      <c r="O381" s="12">
        <f t="shared" si="66"/>
        <v>0</v>
      </c>
      <c r="P381" s="16">
        <v>0</v>
      </c>
      <c r="Q381" s="12">
        <f t="shared" si="67"/>
        <v>0</v>
      </c>
      <c r="R381" s="16">
        <v>0</v>
      </c>
      <c r="S381" s="12">
        <f t="shared" si="68"/>
        <v>0</v>
      </c>
      <c r="T381" s="16">
        <v>1</v>
      </c>
      <c r="U381" s="12">
        <f t="shared" si="69"/>
        <v>54</v>
      </c>
      <c r="V381" s="16">
        <v>0</v>
      </c>
      <c r="W381" s="12">
        <f t="shared" si="70"/>
        <v>0</v>
      </c>
      <c r="X381" s="12" t="s">
        <v>22</v>
      </c>
      <c r="Y381" s="12" t="s">
        <v>43</v>
      </c>
      <c r="Z381" s="12"/>
      <c r="AA381" s="22" t="s">
        <v>45</v>
      </c>
      <c r="AB381" s="22" t="s">
        <v>285</v>
      </c>
      <c r="AC381" s="29">
        <v>1</v>
      </c>
      <c r="AD381" s="19">
        <f t="shared" si="73"/>
        <v>54</v>
      </c>
      <c r="AE381" s="30"/>
      <c r="AF381" s="30"/>
      <c r="AG381" s="30" t="s">
        <v>166</v>
      </c>
      <c r="AH381" s="30"/>
      <c r="AI381" s="30"/>
      <c r="AJ381" s="10"/>
    </row>
    <row r="382" spans="1:39" customFormat="1" ht="38.25" x14ac:dyDescent="0.25">
      <c r="A382" s="9" t="s">
        <v>37</v>
      </c>
      <c r="B382" s="28" t="s">
        <v>399</v>
      </c>
      <c r="C382" s="9"/>
      <c r="D382" s="11" t="s">
        <v>399</v>
      </c>
      <c r="E382" s="12"/>
      <c r="F382" s="10"/>
      <c r="G382" s="46"/>
      <c r="H382" s="11" t="s">
        <v>399</v>
      </c>
      <c r="I382" s="28">
        <v>54</v>
      </c>
      <c r="J382" s="10"/>
      <c r="K382" s="12"/>
      <c r="L382" s="16">
        <v>0</v>
      </c>
      <c r="M382" s="12">
        <f t="shared" si="65"/>
        <v>0</v>
      </c>
      <c r="N382" s="16">
        <v>0</v>
      </c>
      <c r="O382" s="12">
        <f t="shared" si="66"/>
        <v>0</v>
      </c>
      <c r="P382" s="16">
        <v>0</v>
      </c>
      <c r="Q382" s="12">
        <f t="shared" si="67"/>
        <v>0</v>
      </c>
      <c r="R382" s="16">
        <v>0</v>
      </c>
      <c r="S382" s="12">
        <f t="shared" si="68"/>
        <v>0</v>
      </c>
      <c r="T382" s="16">
        <v>1</v>
      </c>
      <c r="U382" s="12">
        <f t="shared" si="69"/>
        <v>54</v>
      </c>
      <c r="V382" s="16">
        <v>0</v>
      </c>
      <c r="W382" s="12">
        <f t="shared" si="70"/>
        <v>0</v>
      </c>
      <c r="X382" s="12" t="s">
        <v>22</v>
      </c>
      <c r="Y382" s="12" t="s">
        <v>43</v>
      </c>
      <c r="Z382" s="12"/>
      <c r="AA382" s="22" t="s">
        <v>151</v>
      </c>
      <c r="AB382" s="22" t="s">
        <v>404</v>
      </c>
      <c r="AC382" s="29">
        <v>1</v>
      </c>
      <c r="AD382" s="19">
        <f t="shared" si="73"/>
        <v>54</v>
      </c>
      <c r="AE382" s="30"/>
      <c r="AF382" s="30"/>
      <c r="AG382" s="30" t="s">
        <v>166</v>
      </c>
      <c r="AH382" s="30"/>
      <c r="AI382" s="30"/>
      <c r="AJ382" s="10"/>
    </row>
    <row r="383" spans="1:39" customFormat="1" ht="38.25" x14ac:dyDescent="0.25">
      <c r="A383" s="9" t="s">
        <v>37</v>
      </c>
      <c r="B383" s="28" t="s">
        <v>399</v>
      </c>
      <c r="C383" s="9"/>
      <c r="D383" s="11" t="s">
        <v>399</v>
      </c>
      <c r="E383" s="12"/>
      <c r="F383" s="10"/>
      <c r="G383" s="46"/>
      <c r="H383" s="11" t="s">
        <v>399</v>
      </c>
      <c r="I383" s="28">
        <v>54</v>
      </c>
      <c r="J383" s="10"/>
      <c r="K383" s="12"/>
      <c r="L383" s="16">
        <v>0</v>
      </c>
      <c r="M383" s="12">
        <f t="shared" si="65"/>
        <v>0</v>
      </c>
      <c r="N383" s="16">
        <v>0</v>
      </c>
      <c r="O383" s="12">
        <f t="shared" si="66"/>
        <v>0</v>
      </c>
      <c r="P383" s="16">
        <v>0</v>
      </c>
      <c r="Q383" s="12">
        <f t="shared" si="67"/>
        <v>0</v>
      </c>
      <c r="R383" s="16">
        <v>0</v>
      </c>
      <c r="S383" s="12">
        <f t="shared" si="68"/>
        <v>0</v>
      </c>
      <c r="T383" s="16">
        <v>1</v>
      </c>
      <c r="U383" s="12">
        <f t="shared" si="69"/>
        <v>54</v>
      </c>
      <c r="V383" s="16">
        <v>0</v>
      </c>
      <c r="W383" s="12">
        <f t="shared" si="70"/>
        <v>0</v>
      </c>
      <c r="X383" s="12" t="s">
        <v>22</v>
      </c>
      <c r="Y383" s="12" t="s">
        <v>43</v>
      </c>
      <c r="Z383" s="12"/>
      <c r="AA383" s="22" t="s">
        <v>57</v>
      </c>
      <c r="AB383" s="22" t="s">
        <v>159</v>
      </c>
      <c r="AC383" s="29">
        <v>1</v>
      </c>
      <c r="AD383" s="19">
        <f t="shared" si="73"/>
        <v>54</v>
      </c>
      <c r="AE383" s="30"/>
      <c r="AF383" s="30"/>
      <c r="AG383" s="30" t="s">
        <v>166</v>
      </c>
      <c r="AH383" s="30"/>
      <c r="AI383" s="30"/>
      <c r="AJ383" s="10"/>
    </row>
    <row r="384" spans="1:39" customFormat="1" ht="90" x14ac:dyDescent="0.25">
      <c r="A384" s="9" t="s">
        <v>37</v>
      </c>
      <c r="B384" s="39" t="s">
        <v>320</v>
      </c>
      <c r="C384" s="9"/>
      <c r="D384" s="14" t="s">
        <v>157</v>
      </c>
      <c r="E384" s="12" t="s">
        <v>40</v>
      </c>
      <c r="F384" s="13">
        <v>2.5</v>
      </c>
      <c r="G384" s="12"/>
      <c r="H384" s="14" t="s">
        <v>320</v>
      </c>
      <c r="I384" s="15">
        <v>126</v>
      </c>
      <c r="J384" s="12"/>
      <c r="K384" s="12"/>
      <c r="L384" s="16">
        <v>0</v>
      </c>
      <c r="M384" s="12">
        <f t="shared" si="65"/>
        <v>0</v>
      </c>
      <c r="N384" s="16">
        <v>0</v>
      </c>
      <c r="O384" s="12">
        <f t="shared" si="66"/>
        <v>0</v>
      </c>
      <c r="P384" s="16">
        <v>0</v>
      </c>
      <c r="Q384" s="12">
        <f t="shared" si="67"/>
        <v>0</v>
      </c>
      <c r="R384" s="16">
        <v>0</v>
      </c>
      <c r="S384" s="12">
        <f t="shared" si="68"/>
        <v>0</v>
      </c>
      <c r="T384" s="16">
        <v>1</v>
      </c>
      <c r="U384" s="12">
        <f t="shared" si="69"/>
        <v>21</v>
      </c>
      <c r="V384" s="16">
        <v>0</v>
      </c>
      <c r="W384" s="12">
        <f t="shared" si="70"/>
        <v>0</v>
      </c>
      <c r="X384" s="12" t="s">
        <v>22</v>
      </c>
      <c r="Y384" s="12" t="s">
        <v>43</v>
      </c>
      <c r="Z384" s="12"/>
      <c r="AA384" s="17" t="s">
        <v>119</v>
      </c>
      <c r="AB384" s="20" t="s">
        <v>46</v>
      </c>
      <c r="AC384" s="18">
        <v>0.16666666666666666</v>
      </c>
      <c r="AD384" s="19">
        <f t="shared" si="73"/>
        <v>21</v>
      </c>
      <c r="AE384" s="40" t="s">
        <v>402</v>
      </c>
      <c r="AF384" s="19"/>
      <c r="AG384" s="30" t="s">
        <v>166</v>
      </c>
      <c r="AH384" s="19"/>
      <c r="AI384" s="19"/>
      <c r="AJ384" s="10"/>
      <c r="AL384" t="s">
        <v>166</v>
      </c>
      <c r="AM384" t="s">
        <v>721</v>
      </c>
    </row>
    <row r="385" spans="1:46" customFormat="1" ht="90" x14ac:dyDescent="0.25">
      <c r="A385" s="9" t="s">
        <v>37</v>
      </c>
      <c r="B385" s="39" t="s">
        <v>320</v>
      </c>
      <c r="C385" s="9"/>
      <c r="D385" s="14" t="s">
        <v>157</v>
      </c>
      <c r="E385" s="12" t="s">
        <v>40</v>
      </c>
      <c r="F385" s="13">
        <v>2.5</v>
      </c>
      <c r="G385" s="12"/>
      <c r="H385" s="14" t="s">
        <v>320</v>
      </c>
      <c r="I385" s="15">
        <v>126</v>
      </c>
      <c r="J385" s="12"/>
      <c r="K385" s="12"/>
      <c r="L385" s="16">
        <v>0</v>
      </c>
      <c r="M385" s="12">
        <f t="shared" si="65"/>
        <v>0</v>
      </c>
      <c r="N385" s="16">
        <v>0</v>
      </c>
      <c r="O385" s="12">
        <f t="shared" si="66"/>
        <v>0</v>
      </c>
      <c r="P385" s="16">
        <v>0</v>
      </c>
      <c r="Q385" s="12">
        <f t="shared" si="67"/>
        <v>0</v>
      </c>
      <c r="R385" s="16">
        <v>0</v>
      </c>
      <c r="S385" s="12">
        <f t="shared" si="68"/>
        <v>0</v>
      </c>
      <c r="T385" s="16">
        <v>1</v>
      </c>
      <c r="U385" s="12">
        <f t="shared" si="69"/>
        <v>42</v>
      </c>
      <c r="V385" s="16">
        <v>0</v>
      </c>
      <c r="W385" s="12">
        <f t="shared" si="70"/>
        <v>0</v>
      </c>
      <c r="X385" s="12" t="s">
        <v>22</v>
      </c>
      <c r="Y385" s="12" t="s">
        <v>43</v>
      </c>
      <c r="Z385" s="12"/>
      <c r="AA385" s="17" t="s">
        <v>119</v>
      </c>
      <c r="AB385" s="20" t="s">
        <v>365</v>
      </c>
      <c r="AC385" s="18">
        <v>0.33333333333333331</v>
      </c>
      <c r="AD385" s="19">
        <f t="shared" si="73"/>
        <v>42</v>
      </c>
      <c r="AE385" s="40" t="s">
        <v>402</v>
      </c>
      <c r="AF385" s="19"/>
      <c r="AG385" s="30" t="s">
        <v>166</v>
      </c>
      <c r="AH385" s="19"/>
      <c r="AI385" s="19"/>
      <c r="AJ385" s="10"/>
    </row>
    <row r="386" spans="1:46" customFormat="1" ht="51" x14ac:dyDescent="0.25">
      <c r="A386" s="151" t="s">
        <v>37</v>
      </c>
      <c r="B386" s="28" t="s">
        <v>405</v>
      </c>
      <c r="C386" s="9"/>
      <c r="D386" s="44" t="s">
        <v>157</v>
      </c>
      <c r="E386" s="12" t="s">
        <v>40</v>
      </c>
      <c r="F386" s="10"/>
      <c r="G386" s="46"/>
      <c r="H386" s="11" t="s">
        <v>405</v>
      </c>
      <c r="I386" s="28">
        <v>118</v>
      </c>
      <c r="J386" s="10"/>
      <c r="K386" s="12"/>
      <c r="L386" s="16">
        <v>0</v>
      </c>
      <c r="M386" s="12">
        <f t="shared" si="65"/>
        <v>0</v>
      </c>
      <c r="N386" s="16">
        <v>0</v>
      </c>
      <c r="O386" s="12">
        <f t="shared" si="66"/>
        <v>0</v>
      </c>
      <c r="P386" s="16">
        <v>0</v>
      </c>
      <c r="Q386" s="12">
        <f t="shared" si="67"/>
        <v>0</v>
      </c>
      <c r="R386" s="16">
        <v>0</v>
      </c>
      <c r="S386" s="12">
        <f t="shared" si="68"/>
        <v>0</v>
      </c>
      <c r="T386" s="16">
        <v>1</v>
      </c>
      <c r="U386" s="12">
        <f t="shared" si="69"/>
        <v>118</v>
      </c>
      <c r="V386" s="16">
        <v>0</v>
      </c>
      <c r="W386" s="12">
        <f t="shared" si="70"/>
        <v>0</v>
      </c>
      <c r="X386" s="12" t="s">
        <v>22</v>
      </c>
      <c r="Y386" s="12" t="s">
        <v>43</v>
      </c>
      <c r="Z386" s="12"/>
      <c r="AA386" s="22" t="s">
        <v>151</v>
      </c>
      <c r="AB386" s="21" t="s">
        <v>374</v>
      </c>
      <c r="AC386" s="29">
        <v>1</v>
      </c>
      <c r="AD386" s="19">
        <f t="shared" si="73"/>
        <v>118</v>
      </c>
      <c r="AE386" s="48" t="s">
        <v>406</v>
      </c>
      <c r="AF386" s="30"/>
      <c r="AG386" s="30" t="s">
        <v>166</v>
      </c>
      <c r="AH386" s="30"/>
      <c r="AI386" s="30"/>
      <c r="AJ386" s="10"/>
    </row>
    <row r="387" spans="1:46" customFormat="1" ht="38.25" x14ac:dyDescent="0.25">
      <c r="A387" s="151" t="s">
        <v>37</v>
      </c>
      <c r="B387" s="28" t="s">
        <v>405</v>
      </c>
      <c r="C387" s="9"/>
      <c r="D387" s="44" t="s">
        <v>157</v>
      </c>
      <c r="E387" s="12" t="s">
        <v>90</v>
      </c>
      <c r="F387" s="10"/>
      <c r="G387" s="46"/>
      <c r="H387" s="11" t="s">
        <v>405</v>
      </c>
      <c r="I387" s="28">
        <v>134</v>
      </c>
      <c r="J387" s="10"/>
      <c r="K387" s="12"/>
      <c r="L387" s="16">
        <v>0</v>
      </c>
      <c r="M387" s="12">
        <f t="shared" si="65"/>
        <v>0</v>
      </c>
      <c r="N387" s="16">
        <v>0</v>
      </c>
      <c r="O387" s="12">
        <f t="shared" si="66"/>
        <v>0</v>
      </c>
      <c r="P387" s="16">
        <v>0</v>
      </c>
      <c r="Q387" s="12">
        <f t="shared" si="67"/>
        <v>0</v>
      </c>
      <c r="R387" s="16">
        <v>0</v>
      </c>
      <c r="S387" s="12">
        <f t="shared" si="68"/>
        <v>0</v>
      </c>
      <c r="T387" s="16">
        <v>1</v>
      </c>
      <c r="U387" s="12">
        <f t="shared" si="69"/>
        <v>134</v>
      </c>
      <c r="V387" s="16">
        <v>0</v>
      </c>
      <c r="W387" s="12">
        <f t="shared" si="70"/>
        <v>0</v>
      </c>
      <c r="X387" s="12" t="s">
        <v>22</v>
      </c>
      <c r="Y387" s="12" t="s">
        <v>43</v>
      </c>
      <c r="Z387" s="12"/>
      <c r="AA387" s="22" t="s">
        <v>57</v>
      </c>
      <c r="AB387" s="22" t="s">
        <v>58</v>
      </c>
      <c r="AC387" s="29">
        <v>1</v>
      </c>
      <c r="AD387" s="19">
        <f t="shared" si="73"/>
        <v>134</v>
      </c>
      <c r="AE387" s="48" t="s">
        <v>407</v>
      </c>
      <c r="AF387" s="30"/>
      <c r="AG387" s="30" t="s">
        <v>166</v>
      </c>
      <c r="AH387" s="30"/>
      <c r="AI387" s="30"/>
      <c r="AJ387" s="10"/>
    </row>
    <row r="388" spans="1:46" customFormat="1" ht="25.5" x14ac:dyDescent="0.25">
      <c r="A388" s="151" t="s">
        <v>37</v>
      </c>
      <c r="B388" s="28" t="s">
        <v>408</v>
      </c>
      <c r="C388" s="9"/>
      <c r="D388" s="28" t="s">
        <v>408</v>
      </c>
      <c r="E388" s="12" t="s">
        <v>40</v>
      </c>
      <c r="F388" s="10"/>
      <c r="G388" s="46"/>
      <c r="H388" s="11" t="s">
        <v>408</v>
      </c>
      <c r="I388" s="28">
        <v>300</v>
      </c>
      <c r="J388" s="10"/>
      <c r="K388" s="12"/>
      <c r="L388" s="16">
        <v>0</v>
      </c>
      <c r="M388" s="12">
        <f t="shared" si="65"/>
        <v>0</v>
      </c>
      <c r="N388" s="16">
        <v>0</v>
      </c>
      <c r="O388" s="12">
        <f t="shared" si="66"/>
        <v>0</v>
      </c>
      <c r="P388" s="16">
        <v>0</v>
      </c>
      <c r="Q388" s="12">
        <f t="shared" si="67"/>
        <v>0</v>
      </c>
      <c r="R388" s="16">
        <v>0</v>
      </c>
      <c r="S388" s="12">
        <f t="shared" si="68"/>
        <v>0</v>
      </c>
      <c r="T388" s="16">
        <v>1</v>
      </c>
      <c r="U388" s="12">
        <f t="shared" si="69"/>
        <v>300</v>
      </c>
      <c r="V388" s="16">
        <v>0</v>
      </c>
      <c r="W388" s="12">
        <f t="shared" si="70"/>
        <v>0</v>
      </c>
      <c r="X388" s="12" t="s">
        <v>22</v>
      </c>
      <c r="Y388" s="12" t="s">
        <v>43</v>
      </c>
      <c r="Z388" s="12"/>
      <c r="AA388" s="22" t="s">
        <v>45</v>
      </c>
      <c r="AB388" s="22" t="s">
        <v>219</v>
      </c>
      <c r="AC388" s="29">
        <v>1</v>
      </c>
      <c r="AD388" s="19">
        <f t="shared" si="73"/>
        <v>300</v>
      </c>
      <c r="AE388" s="48"/>
      <c r="AF388" s="30"/>
      <c r="AG388" s="30" t="s">
        <v>166</v>
      </c>
      <c r="AH388" s="30"/>
      <c r="AI388" s="30"/>
      <c r="AJ388" s="10"/>
    </row>
    <row r="389" spans="1:46" ht="36" x14ac:dyDescent="0.2">
      <c r="A389" s="264" t="s">
        <v>37</v>
      </c>
      <c r="B389" s="263" t="s">
        <v>38</v>
      </c>
      <c r="C389" s="264"/>
      <c r="D389" s="268" t="s">
        <v>411</v>
      </c>
      <c r="E389" s="266" t="s">
        <v>40</v>
      </c>
      <c r="F389" s="267"/>
      <c r="G389" s="267"/>
      <c r="H389" s="268" t="s">
        <v>41</v>
      </c>
      <c r="I389" s="269">
        <v>228</v>
      </c>
      <c r="J389" s="266"/>
      <c r="K389" s="266"/>
      <c r="L389" s="270">
        <v>1</v>
      </c>
      <c r="M389" s="266">
        <f t="shared" si="65"/>
        <v>228</v>
      </c>
      <c r="N389" s="270">
        <v>0</v>
      </c>
      <c r="O389" s="266">
        <f t="shared" si="66"/>
        <v>0</v>
      </c>
      <c r="P389" s="270">
        <v>0</v>
      </c>
      <c r="Q389" s="266">
        <f t="shared" si="67"/>
        <v>0</v>
      </c>
      <c r="R389" s="270">
        <v>0</v>
      </c>
      <c r="S389" s="12">
        <f t="shared" si="68"/>
        <v>0</v>
      </c>
      <c r="T389" s="16">
        <v>0</v>
      </c>
      <c r="U389" s="12">
        <f t="shared" si="69"/>
        <v>0</v>
      </c>
      <c r="V389" s="270">
        <v>0</v>
      </c>
      <c r="W389" s="266">
        <f t="shared" si="70"/>
        <v>0</v>
      </c>
      <c r="X389" s="266" t="s">
        <v>14</v>
      </c>
      <c r="Y389" s="266" t="s">
        <v>43</v>
      </c>
      <c r="Z389" s="266"/>
      <c r="AA389" s="271" t="s">
        <v>151</v>
      </c>
      <c r="AB389" s="275" t="s">
        <v>233</v>
      </c>
      <c r="AC389" s="272">
        <v>1</v>
      </c>
      <c r="AD389" s="273">
        <f t="shared" ref="AD389:AD394" si="74">AC389*I389</f>
        <v>228</v>
      </c>
      <c r="AE389" s="273" t="s">
        <v>548</v>
      </c>
      <c r="AF389" s="273"/>
      <c r="AG389" s="273" t="s">
        <v>166</v>
      </c>
      <c r="AH389" s="273"/>
      <c r="AI389" s="273" t="s">
        <v>763</v>
      </c>
      <c r="AJ389" s="263"/>
      <c r="AS389" s="249"/>
      <c r="AT389" s="249"/>
    </row>
    <row r="390" spans="1:46" customFormat="1" ht="127.5" x14ac:dyDescent="0.25">
      <c r="A390" s="151" t="s">
        <v>37</v>
      </c>
      <c r="B390" s="10" t="s">
        <v>38</v>
      </c>
      <c r="C390" s="9">
        <v>5</v>
      </c>
      <c r="D390" s="14" t="s">
        <v>412</v>
      </c>
      <c r="E390" s="12" t="s">
        <v>90</v>
      </c>
      <c r="F390" s="13">
        <v>1</v>
      </c>
      <c r="G390" s="13"/>
      <c r="H390" s="14" t="s">
        <v>41</v>
      </c>
      <c r="I390" s="15">
        <v>70</v>
      </c>
      <c r="J390" s="12" t="s">
        <v>413</v>
      </c>
      <c r="K390" s="12" t="s">
        <v>414</v>
      </c>
      <c r="L390" s="16">
        <v>1</v>
      </c>
      <c r="M390" s="12">
        <f t="shared" si="65"/>
        <v>70</v>
      </c>
      <c r="N390" s="16">
        <v>0</v>
      </c>
      <c r="O390" s="12">
        <f t="shared" si="66"/>
        <v>0</v>
      </c>
      <c r="P390" s="16">
        <v>0</v>
      </c>
      <c r="Q390" s="12">
        <f t="shared" si="67"/>
        <v>0</v>
      </c>
      <c r="R390" s="16">
        <v>0</v>
      </c>
      <c r="S390" s="12">
        <f t="shared" si="68"/>
        <v>0</v>
      </c>
      <c r="T390" s="16">
        <v>0</v>
      </c>
      <c r="U390" s="12">
        <f t="shared" si="69"/>
        <v>0</v>
      </c>
      <c r="V390" s="16">
        <v>0</v>
      </c>
      <c r="W390" s="12">
        <f t="shared" si="70"/>
        <v>0</v>
      </c>
      <c r="X390" s="12" t="s">
        <v>14</v>
      </c>
      <c r="Y390" s="12" t="s">
        <v>43</v>
      </c>
      <c r="Z390" s="12" t="s">
        <v>415</v>
      </c>
      <c r="AA390" s="17" t="s">
        <v>151</v>
      </c>
      <c r="AB390" s="21" t="s">
        <v>233</v>
      </c>
      <c r="AC390" s="18">
        <v>1</v>
      </c>
      <c r="AD390" s="19">
        <f t="shared" si="74"/>
        <v>70</v>
      </c>
      <c r="AE390" s="19" t="s">
        <v>741</v>
      </c>
      <c r="AF390" s="19"/>
      <c r="AG390" s="19" t="s">
        <v>166</v>
      </c>
      <c r="AH390" s="19" t="s">
        <v>80</v>
      </c>
      <c r="AI390" s="19"/>
      <c r="AJ390" s="10"/>
      <c r="AK390">
        <v>9</v>
      </c>
      <c r="AL390" s="173" t="s">
        <v>166</v>
      </c>
      <c r="AM390" s="173" t="s">
        <v>684</v>
      </c>
    </row>
    <row r="391" spans="1:46" customFormat="1" ht="25.5" x14ac:dyDescent="0.25">
      <c r="A391" s="151" t="s">
        <v>37</v>
      </c>
      <c r="B391" s="10" t="s">
        <v>67</v>
      </c>
      <c r="C391" s="9">
        <v>1</v>
      </c>
      <c r="D391" s="14" t="s">
        <v>228</v>
      </c>
      <c r="E391" s="12" t="s">
        <v>40</v>
      </c>
      <c r="F391" s="13">
        <v>10</v>
      </c>
      <c r="G391" s="13">
        <v>10</v>
      </c>
      <c r="H391" s="14" t="s">
        <v>74</v>
      </c>
      <c r="I391" s="15">
        <v>20</v>
      </c>
      <c r="J391" s="12"/>
      <c r="K391" s="12"/>
      <c r="L391" s="16">
        <v>1</v>
      </c>
      <c r="M391" s="12">
        <f t="shared" si="65"/>
        <v>10</v>
      </c>
      <c r="N391" s="16">
        <v>0</v>
      </c>
      <c r="O391" s="12">
        <f t="shared" si="66"/>
        <v>0</v>
      </c>
      <c r="P391" s="16">
        <v>0</v>
      </c>
      <c r="Q391" s="12">
        <f t="shared" si="67"/>
        <v>0</v>
      </c>
      <c r="R391" s="16">
        <v>0</v>
      </c>
      <c r="S391" s="12">
        <f t="shared" si="68"/>
        <v>0</v>
      </c>
      <c r="T391" s="16">
        <v>0</v>
      </c>
      <c r="U391" s="12">
        <f t="shared" si="69"/>
        <v>0</v>
      </c>
      <c r="V391" s="16">
        <v>0</v>
      </c>
      <c r="W391" s="12">
        <f t="shared" si="70"/>
        <v>0</v>
      </c>
      <c r="X391" s="12" t="s">
        <v>14</v>
      </c>
      <c r="Y391" s="12" t="s">
        <v>43</v>
      </c>
      <c r="Z391" s="12" t="s">
        <v>209</v>
      </c>
      <c r="AA391" s="17" t="s">
        <v>151</v>
      </c>
      <c r="AB391" s="9" t="s">
        <v>233</v>
      </c>
      <c r="AC391" s="18">
        <v>0.5</v>
      </c>
      <c r="AD391" s="19">
        <f t="shared" si="74"/>
        <v>10</v>
      </c>
      <c r="AE391" s="19" t="s">
        <v>230</v>
      </c>
      <c r="AF391" s="19"/>
      <c r="AG391" s="19" t="s">
        <v>207</v>
      </c>
      <c r="AH391" s="19"/>
      <c r="AI391" s="19"/>
      <c r="AJ391" s="10"/>
      <c r="AK391">
        <v>11</v>
      </c>
    </row>
    <row r="392" spans="1:46" customFormat="1" ht="89.25" x14ac:dyDescent="0.25">
      <c r="A392" s="9" t="s">
        <v>37</v>
      </c>
      <c r="B392" s="10" t="s">
        <v>38</v>
      </c>
      <c r="C392" s="9">
        <v>5</v>
      </c>
      <c r="D392" s="14" t="s">
        <v>614</v>
      </c>
      <c r="E392" s="12" t="s">
        <v>321</v>
      </c>
      <c r="F392" s="13">
        <v>5</v>
      </c>
      <c r="G392" s="13">
        <v>63</v>
      </c>
      <c r="H392" s="14" t="s">
        <v>41</v>
      </c>
      <c r="I392" s="15">
        <v>194.4</v>
      </c>
      <c r="J392" s="12" t="s">
        <v>128</v>
      </c>
      <c r="K392" s="12" t="s">
        <v>615</v>
      </c>
      <c r="L392" s="16">
        <v>0.74</v>
      </c>
      <c r="M392" s="12">
        <v>133.9</v>
      </c>
      <c r="N392" s="16">
        <v>0.26</v>
      </c>
      <c r="O392" s="12">
        <v>60.5</v>
      </c>
      <c r="P392" s="16">
        <v>0</v>
      </c>
      <c r="Q392" s="12">
        <f t="shared" si="67"/>
        <v>0</v>
      </c>
      <c r="R392" s="16">
        <v>0</v>
      </c>
      <c r="S392" s="12">
        <f t="shared" si="68"/>
        <v>0</v>
      </c>
      <c r="T392" s="16">
        <v>0</v>
      </c>
      <c r="U392" s="12">
        <f t="shared" si="69"/>
        <v>0</v>
      </c>
      <c r="V392" s="16">
        <v>0</v>
      </c>
      <c r="W392" s="12">
        <f t="shared" si="70"/>
        <v>0</v>
      </c>
      <c r="X392" s="12" t="s">
        <v>770</v>
      </c>
      <c r="Y392" s="12" t="s">
        <v>43</v>
      </c>
      <c r="Z392" s="12" t="s">
        <v>128</v>
      </c>
      <c r="AA392" s="17" t="s">
        <v>195</v>
      </c>
      <c r="AB392" s="21" t="s">
        <v>616</v>
      </c>
      <c r="AC392" s="18">
        <v>1</v>
      </c>
      <c r="AD392" s="19">
        <f t="shared" si="74"/>
        <v>194.4</v>
      </c>
      <c r="AE392" s="19" t="s">
        <v>128</v>
      </c>
      <c r="AF392" s="19"/>
      <c r="AG392" s="19" t="s">
        <v>166</v>
      </c>
      <c r="AH392" s="19"/>
      <c r="AI392" s="19" t="s">
        <v>128</v>
      </c>
      <c r="AJ392" s="10"/>
      <c r="AL392" t="s">
        <v>166</v>
      </c>
      <c r="AM392" t="s">
        <v>725</v>
      </c>
    </row>
    <row r="393" spans="1:46" customFormat="1" ht="89.25" x14ac:dyDescent="0.25">
      <c r="A393" s="9" t="s">
        <v>37</v>
      </c>
      <c r="B393" s="10" t="s">
        <v>38</v>
      </c>
      <c r="C393" s="9">
        <v>5</v>
      </c>
      <c r="D393" s="14" t="s">
        <v>614</v>
      </c>
      <c r="E393" s="12" t="s">
        <v>321</v>
      </c>
      <c r="F393" s="13">
        <v>5</v>
      </c>
      <c r="G393" s="13">
        <v>63</v>
      </c>
      <c r="H393" s="14" t="s">
        <v>48</v>
      </c>
      <c r="I393" s="15">
        <v>23.2</v>
      </c>
      <c r="J393" s="12" t="s">
        <v>128</v>
      </c>
      <c r="K393" s="12" t="s">
        <v>615</v>
      </c>
      <c r="L393" s="16">
        <v>0.74</v>
      </c>
      <c r="M393" s="12">
        <v>18.100000000000001</v>
      </c>
      <c r="N393" s="16">
        <v>0.26</v>
      </c>
      <c r="O393" s="12">
        <v>5.0999999999999996</v>
      </c>
      <c r="P393" s="16">
        <v>0</v>
      </c>
      <c r="Q393" s="12">
        <f t="shared" si="67"/>
        <v>0</v>
      </c>
      <c r="R393" s="16">
        <v>0</v>
      </c>
      <c r="S393" s="12">
        <f t="shared" si="68"/>
        <v>0</v>
      </c>
      <c r="T393" s="16">
        <v>0</v>
      </c>
      <c r="U393" s="12">
        <f t="shared" si="69"/>
        <v>0</v>
      </c>
      <c r="V393" s="16">
        <v>0</v>
      </c>
      <c r="W393" s="12">
        <f t="shared" si="70"/>
        <v>0</v>
      </c>
      <c r="X393" s="12" t="s">
        <v>770</v>
      </c>
      <c r="Y393" s="12" t="s">
        <v>43</v>
      </c>
      <c r="Z393" s="12" t="s">
        <v>128</v>
      </c>
      <c r="AA393" s="17" t="s">
        <v>195</v>
      </c>
      <c r="AB393" s="21" t="s">
        <v>616</v>
      </c>
      <c r="AC393" s="18">
        <v>1</v>
      </c>
      <c r="AD393" s="19">
        <f t="shared" si="74"/>
        <v>23.2</v>
      </c>
      <c r="AE393" s="19" t="s">
        <v>128</v>
      </c>
      <c r="AF393" s="19"/>
      <c r="AG393" s="19" t="s">
        <v>166</v>
      </c>
      <c r="AH393" s="19"/>
      <c r="AI393" s="19" t="s">
        <v>128</v>
      </c>
      <c r="AJ393" s="10"/>
      <c r="AL393" t="s">
        <v>166</v>
      </c>
      <c r="AM393" t="s">
        <v>725</v>
      </c>
    </row>
    <row r="394" spans="1:46" customFormat="1" ht="89.25" x14ac:dyDescent="0.25">
      <c r="A394" s="9" t="s">
        <v>37</v>
      </c>
      <c r="B394" s="10" t="s">
        <v>38</v>
      </c>
      <c r="C394" s="9">
        <v>5</v>
      </c>
      <c r="D394" s="14" t="s">
        <v>614</v>
      </c>
      <c r="E394" s="12" t="s">
        <v>321</v>
      </c>
      <c r="F394" s="13">
        <v>5</v>
      </c>
      <c r="G394" s="13">
        <v>63</v>
      </c>
      <c r="H394" s="14" t="s">
        <v>355</v>
      </c>
      <c r="I394" s="15">
        <v>102.3</v>
      </c>
      <c r="J394" s="12" t="s">
        <v>128</v>
      </c>
      <c r="K394" s="12" t="s">
        <v>615</v>
      </c>
      <c r="L394" s="16">
        <v>0.74</v>
      </c>
      <c r="M394" s="12">
        <v>66.3</v>
      </c>
      <c r="N394" s="16">
        <v>0.26</v>
      </c>
      <c r="O394" s="12">
        <v>36</v>
      </c>
      <c r="P394" s="16">
        <v>0</v>
      </c>
      <c r="Q394" s="12">
        <f t="shared" si="67"/>
        <v>0</v>
      </c>
      <c r="R394" s="16">
        <v>0</v>
      </c>
      <c r="S394" s="12">
        <f t="shared" si="68"/>
        <v>0</v>
      </c>
      <c r="T394" s="16">
        <v>0</v>
      </c>
      <c r="U394" s="12">
        <f t="shared" si="69"/>
        <v>0</v>
      </c>
      <c r="V394" s="16">
        <v>0</v>
      </c>
      <c r="W394" s="12">
        <f t="shared" si="70"/>
        <v>0</v>
      </c>
      <c r="X394" s="12" t="s">
        <v>770</v>
      </c>
      <c r="Y394" s="12" t="s">
        <v>43</v>
      </c>
      <c r="Z394" s="12" t="s">
        <v>128</v>
      </c>
      <c r="AA394" s="17" t="s">
        <v>195</v>
      </c>
      <c r="AB394" s="21" t="s">
        <v>616</v>
      </c>
      <c r="AC394" s="18">
        <v>1</v>
      </c>
      <c r="AD394" s="19">
        <f t="shared" si="74"/>
        <v>102.3</v>
      </c>
      <c r="AE394" s="19" t="s">
        <v>128</v>
      </c>
      <c r="AF394" s="19"/>
      <c r="AG394" s="19" t="s">
        <v>166</v>
      </c>
      <c r="AH394" s="19"/>
      <c r="AI394" s="19" t="s">
        <v>128</v>
      </c>
      <c r="AJ394" s="10"/>
      <c r="AL394" t="s">
        <v>166</v>
      </c>
      <c r="AM394" t="s">
        <v>725</v>
      </c>
    </row>
    <row r="395" spans="1:46" ht="36" x14ac:dyDescent="0.2">
      <c r="A395" s="262" t="s">
        <v>37</v>
      </c>
      <c r="B395" s="266" t="s">
        <v>636</v>
      </c>
      <c r="C395" s="264">
        <v>1</v>
      </c>
      <c r="D395" s="268" t="s">
        <v>623</v>
      </c>
      <c r="E395" s="266" t="s">
        <v>321</v>
      </c>
      <c r="F395" s="267"/>
      <c r="G395" s="266"/>
      <c r="H395" s="268" t="s">
        <v>623</v>
      </c>
      <c r="I395" s="269">
        <v>60</v>
      </c>
      <c r="J395" s="266"/>
      <c r="K395" s="266"/>
      <c r="L395" s="270">
        <v>0</v>
      </c>
      <c r="M395" s="266">
        <f t="shared" ref="M395:M426" si="75">L395*$I395*AC395</f>
        <v>0</v>
      </c>
      <c r="N395" s="270">
        <v>0</v>
      </c>
      <c r="O395" s="266">
        <f t="shared" ref="O395:O426" si="76">N395*$I395*AC395</f>
        <v>0</v>
      </c>
      <c r="P395" s="270">
        <v>0</v>
      </c>
      <c r="Q395" s="266">
        <f t="shared" ref="Q395:Q426" si="77">P395*$I395*AC395</f>
        <v>0</v>
      </c>
      <c r="R395" s="270">
        <v>0</v>
      </c>
      <c r="S395" s="12">
        <f t="shared" ref="S395:S426" si="78">R395*$I395*AC395</f>
        <v>0</v>
      </c>
      <c r="T395" s="16">
        <v>0</v>
      </c>
      <c r="U395" s="12">
        <f t="shared" ref="U395:U426" si="79">T395*$I395*AC395</f>
        <v>0</v>
      </c>
      <c r="V395" s="270">
        <v>1</v>
      </c>
      <c r="W395" s="266">
        <f t="shared" ref="W395:W426" si="80">V395*$I395*AC395</f>
        <v>60</v>
      </c>
      <c r="X395" s="266" t="s">
        <v>624</v>
      </c>
      <c r="Y395" s="266" t="s">
        <v>43</v>
      </c>
      <c r="Z395" s="266" t="s">
        <v>694</v>
      </c>
      <c r="AA395" s="271" t="s">
        <v>195</v>
      </c>
      <c r="AB395" s="275" t="s">
        <v>460</v>
      </c>
      <c r="AC395" s="272">
        <v>1</v>
      </c>
      <c r="AD395" s="273">
        <f t="shared" ref="AD395:AD426" si="81">AC395*I395</f>
        <v>60</v>
      </c>
      <c r="AE395" s="273"/>
      <c r="AF395" s="273"/>
      <c r="AG395" s="273" t="s">
        <v>166</v>
      </c>
      <c r="AH395" s="273" t="s">
        <v>128</v>
      </c>
      <c r="AI395" s="273" t="s">
        <v>162</v>
      </c>
      <c r="AJ395" s="263"/>
      <c r="AK395" s="284" t="s">
        <v>679</v>
      </c>
      <c r="AL395" s="285"/>
      <c r="AM395" s="285"/>
      <c r="AS395" s="249"/>
      <c r="AT395" s="249"/>
    </row>
    <row r="396" spans="1:46" customFormat="1" ht="128.25" x14ac:dyDescent="0.25">
      <c r="A396" s="9" t="s">
        <v>37</v>
      </c>
      <c r="B396" s="39" t="s">
        <v>320</v>
      </c>
      <c r="C396" s="9"/>
      <c r="D396" s="14" t="s">
        <v>157</v>
      </c>
      <c r="E396" s="12" t="s">
        <v>40</v>
      </c>
      <c r="F396" s="13">
        <v>2</v>
      </c>
      <c r="G396" s="13"/>
      <c r="H396" s="14" t="s">
        <v>320</v>
      </c>
      <c r="I396" s="15">
        <v>51</v>
      </c>
      <c r="J396" s="12"/>
      <c r="K396" s="12"/>
      <c r="L396" s="16">
        <v>0</v>
      </c>
      <c r="M396" s="12">
        <f t="shared" si="75"/>
        <v>0</v>
      </c>
      <c r="N396" s="16">
        <v>0</v>
      </c>
      <c r="O396" s="12">
        <f t="shared" si="76"/>
        <v>0</v>
      </c>
      <c r="P396" s="16">
        <v>0</v>
      </c>
      <c r="Q396" s="12">
        <f t="shared" si="77"/>
        <v>0</v>
      </c>
      <c r="R396" s="16">
        <v>0</v>
      </c>
      <c r="S396" s="12">
        <f t="shared" si="78"/>
        <v>0</v>
      </c>
      <c r="T396" s="16">
        <v>1</v>
      </c>
      <c r="U396" s="12">
        <f t="shared" si="79"/>
        <v>51</v>
      </c>
      <c r="V396" s="16">
        <v>0</v>
      </c>
      <c r="W396" s="12">
        <f t="shared" si="80"/>
        <v>0</v>
      </c>
      <c r="X396" s="12" t="s">
        <v>22</v>
      </c>
      <c r="Y396" s="12" t="s">
        <v>43</v>
      </c>
      <c r="Z396" s="12"/>
      <c r="AA396" s="17" t="s">
        <v>151</v>
      </c>
      <c r="AB396" s="20" t="s">
        <v>233</v>
      </c>
      <c r="AC396" s="18">
        <v>1</v>
      </c>
      <c r="AD396" s="19">
        <f t="shared" si="81"/>
        <v>51</v>
      </c>
      <c r="AE396" s="40" t="s">
        <v>549</v>
      </c>
      <c r="AF396" s="19"/>
      <c r="AG396" s="30" t="s">
        <v>166</v>
      </c>
      <c r="AH396" s="19"/>
      <c r="AI396" s="19"/>
      <c r="AJ396" s="10"/>
    </row>
    <row r="397" spans="1:46" customFormat="1" ht="25.5" x14ac:dyDescent="0.25">
      <c r="A397" s="158" t="s">
        <v>37</v>
      </c>
      <c r="B397" s="12" t="s">
        <v>97</v>
      </c>
      <c r="C397" s="9">
        <v>5</v>
      </c>
      <c r="D397" s="11" t="s">
        <v>97</v>
      </c>
      <c r="E397" s="12" t="s">
        <v>90</v>
      </c>
      <c r="F397" s="13">
        <v>5</v>
      </c>
      <c r="G397" s="12"/>
      <c r="H397" s="14" t="s">
        <v>298</v>
      </c>
      <c r="I397" s="15">
        <v>40</v>
      </c>
      <c r="J397" s="12">
        <f>(M397+O397+Q397+S397+U397+W397)/AC397</f>
        <v>40</v>
      </c>
      <c r="K397" s="12"/>
      <c r="L397" s="16">
        <v>1</v>
      </c>
      <c r="M397" s="12">
        <f t="shared" si="75"/>
        <v>40</v>
      </c>
      <c r="N397" s="16">
        <v>0</v>
      </c>
      <c r="O397" s="12">
        <f t="shared" si="76"/>
        <v>0</v>
      </c>
      <c r="P397" s="16">
        <v>0</v>
      </c>
      <c r="Q397" s="12">
        <f t="shared" si="77"/>
        <v>0</v>
      </c>
      <c r="R397" s="16">
        <v>0</v>
      </c>
      <c r="S397" s="12">
        <f t="shared" si="78"/>
        <v>0</v>
      </c>
      <c r="T397" s="16">
        <v>0</v>
      </c>
      <c r="U397" s="12">
        <f t="shared" si="79"/>
        <v>0</v>
      </c>
      <c r="V397" s="16">
        <v>0</v>
      </c>
      <c r="W397" s="12">
        <f t="shared" si="80"/>
        <v>0</v>
      </c>
      <c r="X397" s="12" t="s">
        <v>14</v>
      </c>
      <c r="Y397" s="12" t="s">
        <v>43</v>
      </c>
      <c r="Z397" s="12"/>
      <c r="AA397" s="17" t="s">
        <v>151</v>
      </c>
      <c r="AB397" s="21" t="s">
        <v>152</v>
      </c>
      <c r="AC397" s="18">
        <v>1</v>
      </c>
      <c r="AD397" s="19">
        <f t="shared" si="81"/>
        <v>40</v>
      </c>
      <c r="AE397" s="19"/>
      <c r="AF397" s="19"/>
      <c r="AG397" s="19" t="s">
        <v>166</v>
      </c>
      <c r="AH397" s="19"/>
      <c r="AI397" s="19"/>
      <c r="AJ397" s="10"/>
      <c r="AK397">
        <v>13</v>
      </c>
    </row>
    <row r="398" spans="1:46" customFormat="1" ht="51" x14ac:dyDescent="0.25">
      <c r="A398" s="158" t="s">
        <v>37</v>
      </c>
      <c r="B398" s="12" t="s">
        <v>97</v>
      </c>
      <c r="C398" s="9">
        <v>5</v>
      </c>
      <c r="D398" s="14" t="s">
        <v>97</v>
      </c>
      <c r="E398" s="12" t="s">
        <v>90</v>
      </c>
      <c r="F398" s="13">
        <v>5</v>
      </c>
      <c r="G398" s="12"/>
      <c r="H398" s="14" t="s">
        <v>299</v>
      </c>
      <c r="I398" s="15">
        <v>40</v>
      </c>
      <c r="J398" s="12"/>
      <c r="K398" s="12"/>
      <c r="L398" s="16">
        <v>1</v>
      </c>
      <c r="M398" s="12">
        <f t="shared" si="75"/>
        <v>40</v>
      </c>
      <c r="N398" s="16">
        <v>0</v>
      </c>
      <c r="O398" s="12">
        <f t="shared" si="76"/>
        <v>0</v>
      </c>
      <c r="P398" s="16">
        <v>0</v>
      </c>
      <c r="Q398" s="12">
        <f t="shared" si="77"/>
        <v>0</v>
      </c>
      <c r="R398" s="16">
        <v>0</v>
      </c>
      <c r="S398" s="12">
        <f t="shared" si="78"/>
        <v>0</v>
      </c>
      <c r="T398" s="16">
        <v>0</v>
      </c>
      <c r="U398" s="12">
        <f t="shared" si="79"/>
        <v>0</v>
      </c>
      <c r="V398" s="16">
        <v>0</v>
      </c>
      <c r="W398" s="12">
        <f t="shared" si="80"/>
        <v>0</v>
      </c>
      <c r="X398" s="12" t="s">
        <v>14</v>
      </c>
      <c r="Y398" s="12" t="s">
        <v>43</v>
      </c>
      <c r="Z398" s="12"/>
      <c r="AA398" s="17" t="s">
        <v>119</v>
      </c>
      <c r="AB398" s="9" t="s">
        <v>231</v>
      </c>
      <c r="AC398" s="18">
        <v>1</v>
      </c>
      <c r="AD398" s="19">
        <f t="shared" si="81"/>
        <v>40</v>
      </c>
      <c r="AE398" s="19"/>
      <c r="AF398" s="19"/>
      <c r="AG398" s="19" t="s">
        <v>166</v>
      </c>
      <c r="AH398" s="19"/>
      <c r="AI398" s="19"/>
      <c r="AJ398" s="10"/>
      <c r="AK398">
        <v>13</v>
      </c>
    </row>
    <row r="399" spans="1:46" customFormat="1" ht="140.25" x14ac:dyDescent="0.25">
      <c r="A399" s="151" t="s">
        <v>37</v>
      </c>
      <c r="B399" s="10" t="s">
        <v>38</v>
      </c>
      <c r="C399" s="9">
        <v>7</v>
      </c>
      <c r="D399" s="14" t="s">
        <v>416</v>
      </c>
      <c r="E399" s="12" t="s">
        <v>90</v>
      </c>
      <c r="F399" s="13">
        <v>1</v>
      </c>
      <c r="G399" s="13"/>
      <c r="H399" s="14" t="s">
        <v>41</v>
      </c>
      <c r="I399" s="15">
        <v>50</v>
      </c>
      <c r="J399" s="12" t="s">
        <v>204</v>
      </c>
      <c r="K399" s="12" t="s">
        <v>417</v>
      </c>
      <c r="L399" s="16">
        <v>1</v>
      </c>
      <c r="M399" s="12">
        <f t="shared" si="75"/>
        <v>50</v>
      </c>
      <c r="N399" s="16">
        <v>0</v>
      </c>
      <c r="O399" s="12">
        <f t="shared" si="76"/>
        <v>0</v>
      </c>
      <c r="P399" s="16">
        <v>0</v>
      </c>
      <c r="Q399" s="12">
        <f t="shared" si="77"/>
        <v>0</v>
      </c>
      <c r="R399" s="16">
        <v>0</v>
      </c>
      <c r="S399" s="12">
        <f t="shared" si="78"/>
        <v>0</v>
      </c>
      <c r="T399" s="16">
        <v>0</v>
      </c>
      <c r="U399" s="12">
        <f t="shared" si="79"/>
        <v>0</v>
      </c>
      <c r="V399" s="16">
        <v>0</v>
      </c>
      <c r="W399" s="12">
        <f t="shared" si="80"/>
        <v>0</v>
      </c>
      <c r="X399" s="12" t="s">
        <v>14</v>
      </c>
      <c r="Y399" s="12" t="s">
        <v>43</v>
      </c>
      <c r="Z399" s="12" t="s">
        <v>418</v>
      </c>
      <c r="AA399" s="17" t="s">
        <v>151</v>
      </c>
      <c r="AB399" s="20" t="s">
        <v>213</v>
      </c>
      <c r="AC399" s="18">
        <v>1</v>
      </c>
      <c r="AD399" s="19">
        <f t="shared" si="81"/>
        <v>50</v>
      </c>
      <c r="AE399" s="19"/>
      <c r="AF399" s="19"/>
      <c r="AG399" s="19" t="s">
        <v>166</v>
      </c>
      <c r="AH399" s="19" t="s">
        <v>80</v>
      </c>
      <c r="AI399" s="19"/>
      <c r="AJ399" s="10"/>
      <c r="AK399">
        <v>7</v>
      </c>
    </row>
    <row r="400" spans="1:46" customFormat="1" ht="25.5" x14ac:dyDescent="0.25">
      <c r="A400" s="158" t="s">
        <v>37</v>
      </c>
      <c r="B400" s="12" t="s">
        <v>97</v>
      </c>
      <c r="C400" s="9">
        <v>7</v>
      </c>
      <c r="D400" s="14" t="s">
        <v>97</v>
      </c>
      <c r="E400" s="12" t="s">
        <v>90</v>
      </c>
      <c r="F400" s="13">
        <v>1</v>
      </c>
      <c r="G400" s="13"/>
      <c r="H400" s="14" t="s">
        <v>419</v>
      </c>
      <c r="I400" s="15">
        <v>40</v>
      </c>
      <c r="J400" s="12"/>
      <c r="K400" s="12"/>
      <c r="L400" s="16">
        <v>1</v>
      </c>
      <c r="M400" s="12">
        <f t="shared" si="75"/>
        <v>40</v>
      </c>
      <c r="N400" s="16">
        <v>0</v>
      </c>
      <c r="O400" s="12">
        <f t="shared" si="76"/>
        <v>0</v>
      </c>
      <c r="P400" s="16">
        <v>0</v>
      </c>
      <c r="Q400" s="12">
        <f t="shared" si="77"/>
        <v>0</v>
      </c>
      <c r="R400" s="16">
        <v>0</v>
      </c>
      <c r="S400" s="12">
        <f t="shared" si="78"/>
        <v>0</v>
      </c>
      <c r="T400" s="16">
        <v>0</v>
      </c>
      <c r="U400" s="12">
        <f t="shared" si="79"/>
        <v>0</v>
      </c>
      <c r="V400" s="16">
        <v>0</v>
      </c>
      <c r="W400" s="12">
        <f t="shared" si="80"/>
        <v>0</v>
      </c>
      <c r="X400" s="12" t="s">
        <v>14</v>
      </c>
      <c r="Y400" s="12" t="s">
        <v>43</v>
      </c>
      <c r="Z400" s="12"/>
      <c r="AA400" s="17" t="s">
        <v>151</v>
      </c>
      <c r="AB400" s="21" t="s">
        <v>254</v>
      </c>
      <c r="AC400" s="18">
        <v>1</v>
      </c>
      <c r="AD400" s="19">
        <f t="shared" si="81"/>
        <v>40</v>
      </c>
      <c r="AE400" s="19"/>
      <c r="AF400" s="19"/>
      <c r="AG400" s="19" t="s">
        <v>166</v>
      </c>
      <c r="AH400" s="19"/>
      <c r="AI400" s="19"/>
      <c r="AJ400" s="10"/>
      <c r="AK400">
        <v>13</v>
      </c>
    </row>
    <row r="401" spans="1:39" customFormat="1" ht="51" x14ac:dyDescent="0.25">
      <c r="A401" s="158" t="s">
        <v>37</v>
      </c>
      <c r="B401" s="12" t="s">
        <v>97</v>
      </c>
      <c r="C401" s="9">
        <v>7</v>
      </c>
      <c r="D401" s="14" t="s">
        <v>97</v>
      </c>
      <c r="E401" s="12" t="s">
        <v>90</v>
      </c>
      <c r="F401" s="13">
        <v>1</v>
      </c>
      <c r="G401" s="13"/>
      <c r="H401" s="14" t="s">
        <v>420</v>
      </c>
      <c r="I401" s="15">
        <v>40</v>
      </c>
      <c r="J401" s="12"/>
      <c r="K401" s="12"/>
      <c r="L401" s="16">
        <v>1</v>
      </c>
      <c r="M401" s="12">
        <f t="shared" si="75"/>
        <v>40</v>
      </c>
      <c r="N401" s="16">
        <v>0</v>
      </c>
      <c r="O401" s="12">
        <f t="shared" si="76"/>
        <v>0</v>
      </c>
      <c r="P401" s="16">
        <v>0</v>
      </c>
      <c r="Q401" s="12">
        <f t="shared" si="77"/>
        <v>0</v>
      </c>
      <c r="R401" s="16">
        <v>0</v>
      </c>
      <c r="S401" s="12">
        <f t="shared" si="78"/>
        <v>0</v>
      </c>
      <c r="T401" s="16">
        <v>0</v>
      </c>
      <c r="U401" s="12">
        <f t="shared" si="79"/>
        <v>0</v>
      </c>
      <c r="V401" s="16">
        <v>0</v>
      </c>
      <c r="W401" s="12">
        <f t="shared" si="80"/>
        <v>0</v>
      </c>
      <c r="X401" s="12" t="s">
        <v>14</v>
      </c>
      <c r="Y401" s="12" t="s">
        <v>43</v>
      </c>
      <c r="Z401" s="12"/>
      <c r="AA401" s="17" t="s">
        <v>119</v>
      </c>
      <c r="AB401" s="9" t="s">
        <v>231</v>
      </c>
      <c r="AC401" s="18">
        <v>1</v>
      </c>
      <c r="AD401" s="19">
        <f t="shared" si="81"/>
        <v>40</v>
      </c>
      <c r="AE401" s="19"/>
      <c r="AF401" s="19"/>
      <c r="AG401" s="19" t="s">
        <v>166</v>
      </c>
      <c r="AH401" s="19"/>
      <c r="AI401" s="19"/>
      <c r="AJ401" s="10"/>
      <c r="AK401">
        <v>13</v>
      </c>
    </row>
    <row r="402" spans="1:39" customFormat="1" ht="63.75" x14ac:dyDescent="0.25">
      <c r="A402" s="151" t="s">
        <v>37</v>
      </c>
      <c r="B402" s="10" t="s">
        <v>38</v>
      </c>
      <c r="C402" s="9">
        <v>9</v>
      </c>
      <c r="D402" s="20" t="s">
        <v>421</v>
      </c>
      <c r="E402" s="12" t="s">
        <v>90</v>
      </c>
      <c r="F402" s="13">
        <v>5</v>
      </c>
      <c r="G402" s="13"/>
      <c r="H402" s="14" t="s">
        <v>41</v>
      </c>
      <c r="I402" s="15"/>
      <c r="J402" s="12"/>
      <c r="K402" s="12" t="s">
        <v>422</v>
      </c>
      <c r="L402" s="16">
        <v>1</v>
      </c>
      <c r="M402" s="12">
        <f t="shared" si="75"/>
        <v>0</v>
      </c>
      <c r="N402" s="16">
        <v>0</v>
      </c>
      <c r="O402" s="12">
        <f t="shared" si="76"/>
        <v>0</v>
      </c>
      <c r="P402" s="16">
        <v>0</v>
      </c>
      <c r="Q402" s="12">
        <f t="shared" si="77"/>
        <v>0</v>
      </c>
      <c r="R402" s="16">
        <v>0</v>
      </c>
      <c r="S402" s="12">
        <f t="shared" si="78"/>
        <v>0</v>
      </c>
      <c r="T402" s="16">
        <v>0</v>
      </c>
      <c r="U402" s="12">
        <f t="shared" si="79"/>
        <v>0</v>
      </c>
      <c r="V402" s="16">
        <v>0</v>
      </c>
      <c r="W402" s="12">
        <f t="shared" si="80"/>
        <v>0</v>
      </c>
      <c r="X402" s="12" t="s">
        <v>14</v>
      </c>
      <c r="Y402" s="12" t="s">
        <v>43</v>
      </c>
      <c r="Z402" s="12" t="s">
        <v>282</v>
      </c>
      <c r="AA402" s="17" t="s">
        <v>43</v>
      </c>
      <c r="AB402" s="9" t="s">
        <v>143</v>
      </c>
      <c r="AC402" s="18">
        <f>1/2</f>
        <v>0.5</v>
      </c>
      <c r="AD402" s="19">
        <f t="shared" si="81"/>
        <v>0</v>
      </c>
      <c r="AE402" s="19" t="s">
        <v>423</v>
      </c>
      <c r="AF402" s="19"/>
      <c r="AG402" s="19" t="s">
        <v>166</v>
      </c>
      <c r="AH402" s="19" t="s">
        <v>657</v>
      </c>
      <c r="AI402" s="19"/>
      <c r="AJ402" s="10"/>
      <c r="AK402">
        <v>8</v>
      </c>
    </row>
    <row r="403" spans="1:39" customFormat="1" ht="63.75" x14ac:dyDescent="0.25">
      <c r="A403" s="151" t="s">
        <v>37</v>
      </c>
      <c r="B403" s="10" t="s">
        <v>38</v>
      </c>
      <c r="C403" s="9">
        <v>9</v>
      </c>
      <c r="D403" s="20" t="s">
        <v>421</v>
      </c>
      <c r="E403" s="12" t="s">
        <v>90</v>
      </c>
      <c r="F403" s="13">
        <v>5</v>
      </c>
      <c r="G403" s="13"/>
      <c r="H403" s="14" t="s">
        <v>48</v>
      </c>
      <c r="I403" s="15"/>
      <c r="J403" s="12"/>
      <c r="K403" s="12" t="s">
        <v>422</v>
      </c>
      <c r="L403" s="16">
        <v>1</v>
      </c>
      <c r="M403" s="12">
        <f t="shared" si="75"/>
        <v>0</v>
      </c>
      <c r="N403" s="16">
        <v>0</v>
      </c>
      <c r="O403" s="12">
        <f t="shared" si="76"/>
        <v>0</v>
      </c>
      <c r="P403" s="16">
        <v>0</v>
      </c>
      <c r="Q403" s="12">
        <f t="shared" si="77"/>
        <v>0</v>
      </c>
      <c r="R403" s="16">
        <v>0</v>
      </c>
      <c r="S403" s="12">
        <f t="shared" si="78"/>
        <v>0</v>
      </c>
      <c r="T403" s="16">
        <v>0</v>
      </c>
      <c r="U403" s="12">
        <f t="shared" si="79"/>
        <v>0</v>
      </c>
      <c r="V403" s="16">
        <v>0</v>
      </c>
      <c r="W403" s="12">
        <f t="shared" si="80"/>
        <v>0</v>
      </c>
      <c r="X403" s="12" t="s">
        <v>14</v>
      </c>
      <c r="Y403" s="12" t="s">
        <v>43</v>
      </c>
      <c r="Z403" s="12"/>
      <c r="AA403" s="17" t="s">
        <v>43</v>
      </c>
      <c r="AB403" s="9" t="s">
        <v>143</v>
      </c>
      <c r="AC403" s="18">
        <f>1/2</f>
        <v>0.5</v>
      </c>
      <c r="AD403" s="19">
        <f t="shared" si="81"/>
        <v>0</v>
      </c>
      <c r="AE403" s="19" t="s">
        <v>423</v>
      </c>
      <c r="AF403" s="19"/>
      <c r="AG403" s="19" t="s">
        <v>166</v>
      </c>
      <c r="AH403" s="19" t="s">
        <v>657</v>
      </c>
      <c r="AI403" s="19"/>
      <c r="AJ403" s="10"/>
      <c r="AK403">
        <v>8</v>
      </c>
    </row>
    <row r="404" spans="1:39" customFormat="1" ht="63.75" x14ac:dyDescent="0.25">
      <c r="A404" s="151" t="s">
        <v>37</v>
      </c>
      <c r="B404" s="10" t="s">
        <v>38</v>
      </c>
      <c r="C404" s="9">
        <v>9</v>
      </c>
      <c r="D404" s="14" t="s">
        <v>421</v>
      </c>
      <c r="E404" s="12" t="s">
        <v>90</v>
      </c>
      <c r="F404" s="13">
        <v>5</v>
      </c>
      <c r="G404" s="13"/>
      <c r="H404" s="14" t="s">
        <v>94</v>
      </c>
      <c r="I404" s="15"/>
      <c r="J404" s="12"/>
      <c r="K404" s="12" t="s">
        <v>422</v>
      </c>
      <c r="L404" s="16">
        <v>1</v>
      </c>
      <c r="M404" s="12">
        <f t="shared" si="75"/>
        <v>0</v>
      </c>
      <c r="N404" s="16">
        <v>0</v>
      </c>
      <c r="O404" s="12">
        <f t="shared" si="76"/>
        <v>0</v>
      </c>
      <c r="P404" s="16">
        <v>0</v>
      </c>
      <c r="Q404" s="12">
        <f t="shared" si="77"/>
        <v>0</v>
      </c>
      <c r="R404" s="16">
        <v>0</v>
      </c>
      <c r="S404" s="12">
        <f t="shared" si="78"/>
        <v>0</v>
      </c>
      <c r="T404" s="16">
        <v>0</v>
      </c>
      <c r="U404" s="12">
        <f t="shared" si="79"/>
        <v>0</v>
      </c>
      <c r="V404" s="16">
        <v>0</v>
      </c>
      <c r="W404" s="12">
        <f t="shared" si="80"/>
        <v>0</v>
      </c>
      <c r="X404" s="12" t="s">
        <v>14</v>
      </c>
      <c r="Y404" s="12" t="s">
        <v>43</v>
      </c>
      <c r="Z404" s="12"/>
      <c r="AA404" s="17" t="s">
        <v>43</v>
      </c>
      <c r="AB404" s="20" t="s">
        <v>143</v>
      </c>
      <c r="AC404" s="18">
        <v>1</v>
      </c>
      <c r="AD404" s="19">
        <f t="shared" si="81"/>
        <v>0</v>
      </c>
      <c r="AE404" s="19" t="s">
        <v>423</v>
      </c>
      <c r="AF404" s="19"/>
      <c r="AG404" s="19" t="s">
        <v>166</v>
      </c>
      <c r="AH404" s="19" t="s">
        <v>657</v>
      </c>
      <c r="AI404" s="19"/>
      <c r="AJ404" s="10"/>
      <c r="AK404">
        <v>8</v>
      </c>
    </row>
    <row r="405" spans="1:39" customFormat="1" ht="25.5" x14ac:dyDescent="0.25">
      <c r="A405" s="158" t="s">
        <v>37</v>
      </c>
      <c r="B405" s="12" t="s">
        <v>97</v>
      </c>
      <c r="C405" s="9">
        <v>9</v>
      </c>
      <c r="D405" s="14" t="s">
        <v>97</v>
      </c>
      <c r="E405" s="12" t="s">
        <v>90</v>
      </c>
      <c r="F405" s="13">
        <v>3</v>
      </c>
      <c r="G405" s="13"/>
      <c r="H405" s="14" t="s">
        <v>419</v>
      </c>
      <c r="I405" s="15">
        <v>40</v>
      </c>
      <c r="J405" s="12"/>
      <c r="K405" s="12"/>
      <c r="L405" s="16">
        <v>1</v>
      </c>
      <c r="M405" s="12">
        <f t="shared" si="75"/>
        <v>40</v>
      </c>
      <c r="N405" s="16">
        <v>0</v>
      </c>
      <c r="O405" s="12">
        <f t="shared" si="76"/>
        <v>0</v>
      </c>
      <c r="P405" s="16">
        <v>0</v>
      </c>
      <c r="Q405" s="12">
        <f t="shared" si="77"/>
        <v>0</v>
      </c>
      <c r="R405" s="16">
        <v>0</v>
      </c>
      <c r="S405" s="12">
        <f t="shared" si="78"/>
        <v>0</v>
      </c>
      <c r="T405" s="16">
        <v>0</v>
      </c>
      <c r="U405" s="12">
        <f t="shared" si="79"/>
        <v>0</v>
      </c>
      <c r="V405" s="16">
        <v>0</v>
      </c>
      <c r="W405" s="12">
        <f t="shared" si="80"/>
        <v>0</v>
      </c>
      <c r="X405" s="12" t="s">
        <v>14</v>
      </c>
      <c r="Y405" s="12" t="s">
        <v>43</v>
      </c>
      <c r="Z405" s="12"/>
      <c r="AA405" s="17" t="s">
        <v>151</v>
      </c>
      <c r="AB405" s="21" t="s">
        <v>254</v>
      </c>
      <c r="AC405" s="18">
        <v>1</v>
      </c>
      <c r="AD405" s="19">
        <f t="shared" si="81"/>
        <v>40</v>
      </c>
      <c r="AE405" s="19"/>
      <c r="AF405" s="19"/>
      <c r="AG405" s="19" t="s">
        <v>166</v>
      </c>
      <c r="AH405" s="19" t="s">
        <v>657</v>
      </c>
      <c r="AI405" s="19"/>
      <c r="AJ405" s="10"/>
      <c r="AK405">
        <v>14</v>
      </c>
    </row>
    <row r="406" spans="1:39" customFormat="1" ht="51" x14ac:dyDescent="0.25">
      <c r="A406" s="158" t="s">
        <v>37</v>
      </c>
      <c r="B406" s="12" t="s">
        <v>97</v>
      </c>
      <c r="C406" s="9">
        <v>9</v>
      </c>
      <c r="D406" s="14" t="s">
        <v>97</v>
      </c>
      <c r="E406" s="12" t="s">
        <v>90</v>
      </c>
      <c r="F406" s="13">
        <v>3</v>
      </c>
      <c r="G406" s="13"/>
      <c r="H406" s="14" t="s">
        <v>420</v>
      </c>
      <c r="I406" s="15">
        <v>40</v>
      </c>
      <c r="J406" s="12"/>
      <c r="K406" s="12"/>
      <c r="L406" s="16">
        <v>1</v>
      </c>
      <c r="M406" s="12">
        <f t="shared" si="75"/>
        <v>40</v>
      </c>
      <c r="N406" s="16">
        <v>0</v>
      </c>
      <c r="O406" s="12">
        <f t="shared" si="76"/>
        <v>0</v>
      </c>
      <c r="P406" s="16">
        <v>0</v>
      </c>
      <c r="Q406" s="12">
        <f t="shared" si="77"/>
        <v>0</v>
      </c>
      <c r="R406" s="16">
        <v>0</v>
      </c>
      <c r="S406" s="12">
        <f t="shared" si="78"/>
        <v>0</v>
      </c>
      <c r="T406" s="16">
        <v>0</v>
      </c>
      <c r="U406" s="12">
        <f t="shared" si="79"/>
        <v>0</v>
      </c>
      <c r="V406" s="16">
        <v>0</v>
      </c>
      <c r="W406" s="12">
        <f t="shared" si="80"/>
        <v>0</v>
      </c>
      <c r="X406" s="12" t="s">
        <v>14</v>
      </c>
      <c r="Y406" s="12" t="s">
        <v>43</v>
      </c>
      <c r="Z406" s="12"/>
      <c r="AA406" s="17" t="s">
        <v>119</v>
      </c>
      <c r="AB406" s="9" t="s">
        <v>231</v>
      </c>
      <c r="AC406" s="18">
        <v>1</v>
      </c>
      <c r="AD406" s="19">
        <f t="shared" si="81"/>
        <v>40</v>
      </c>
      <c r="AE406" s="19"/>
      <c r="AF406" s="19"/>
      <c r="AG406" s="19" t="s">
        <v>166</v>
      </c>
      <c r="AH406" s="19" t="s">
        <v>657</v>
      </c>
      <c r="AI406" s="19"/>
      <c r="AJ406" s="10"/>
      <c r="AK406">
        <v>14</v>
      </c>
    </row>
    <row r="407" spans="1:39" customFormat="1" ht="51" x14ac:dyDescent="0.25">
      <c r="A407" s="151" t="s">
        <v>37</v>
      </c>
      <c r="B407" s="10" t="s">
        <v>67</v>
      </c>
      <c r="C407" s="9">
        <v>7</v>
      </c>
      <c r="D407" s="14" t="s">
        <v>424</v>
      </c>
      <c r="E407" s="12" t="s">
        <v>40</v>
      </c>
      <c r="F407" s="13">
        <v>15</v>
      </c>
      <c r="G407" s="13"/>
      <c r="H407" s="14" t="s">
        <v>69</v>
      </c>
      <c r="I407" s="15"/>
      <c r="J407" s="12"/>
      <c r="K407" s="12"/>
      <c r="L407" s="16">
        <v>1</v>
      </c>
      <c r="M407" s="12">
        <f t="shared" si="75"/>
        <v>0</v>
      </c>
      <c r="N407" s="16">
        <v>0</v>
      </c>
      <c r="O407" s="12">
        <f t="shared" si="76"/>
        <v>0</v>
      </c>
      <c r="P407" s="16">
        <v>0</v>
      </c>
      <c r="Q407" s="12">
        <f t="shared" si="77"/>
        <v>0</v>
      </c>
      <c r="R407" s="16">
        <v>0</v>
      </c>
      <c r="S407" s="12">
        <f t="shared" si="78"/>
        <v>0</v>
      </c>
      <c r="T407" s="16">
        <v>0</v>
      </c>
      <c r="U407" s="12">
        <f t="shared" si="79"/>
        <v>0</v>
      </c>
      <c r="V407" s="16">
        <v>0</v>
      </c>
      <c r="W407" s="12">
        <f t="shared" si="80"/>
        <v>0</v>
      </c>
      <c r="X407" s="12" t="s">
        <v>14</v>
      </c>
      <c r="Y407" s="12" t="s">
        <v>43</v>
      </c>
      <c r="Z407" s="12"/>
      <c r="AA407" s="17" t="s">
        <v>115</v>
      </c>
      <c r="AB407" s="20" t="s">
        <v>128</v>
      </c>
      <c r="AC407" s="18">
        <v>0</v>
      </c>
      <c r="AD407" s="19">
        <f t="shared" si="81"/>
        <v>0</v>
      </c>
      <c r="AE407" s="19" t="s">
        <v>183</v>
      </c>
      <c r="AF407" s="19"/>
      <c r="AG407" s="19" t="s">
        <v>166</v>
      </c>
      <c r="AH407" s="19" t="s">
        <v>657</v>
      </c>
      <c r="AI407" s="19"/>
      <c r="AJ407" s="10"/>
      <c r="AK407" t="s">
        <v>726</v>
      </c>
    </row>
    <row r="408" spans="1:39" customFormat="1" ht="51" x14ac:dyDescent="0.25">
      <c r="A408" s="151" t="s">
        <v>37</v>
      </c>
      <c r="B408" s="10" t="s">
        <v>67</v>
      </c>
      <c r="C408" s="9">
        <v>7</v>
      </c>
      <c r="D408" s="14" t="s">
        <v>424</v>
      </c>
      <c r="E408" s="12" t="s">
        <v>40</v>
      </c>
      <c r="F408" s="13">
        <v>15</v>
      </c>
      <c r="G408" s="13"/>
      <c r="H408" s="14" t="s">
        <v>74</v>
      </c>
      <c r="I408" s="15"/>
      <c r="J408" s="12"/>
      <c r="K408" s="12"/>
      <c r="L408" s="16">
        <v>1</v>
      </c>
      <c r="M408" s="12">
        <f t="shared" si="75"/>
        <v>0</v>
      </c>
      <c r="N408" s="16">
        <v>0</v>
      </c>
      <c r="O408" s="12">
        <f t="shared" si="76"/>
        <v>0</v>
      </c>
      <c r="P408" s="16">
        <v>0</v>
      </c>
      <c r="Q408" s="12">
        <f t="shared" si="77"/>
        <v>0</v>
      </c>
      <c r="R408" s="16">
        <v>0</v>
      </c>
      <c r="S408" s="12">
        <f t="shared" si="78"/>
        <v>0</v>
      </c>
      <c r="T408" s="16">
        <v>0</v>
      </c>
      <c r="U408" s="12">
        <f t="shared" si="79"/>
        <v>0</v>
      </c>
      <c r="V408" s="16">
        <v>0</v>
      </c>
      <c r="W408" s="12">
        <f t="shared" si="80"/>
        <v>0</v>
      </c>
      <c r="X408" s="12" t="s">
        <v>14</v>
      </c>
      <c r="Y408" s="12" t="s">
        <v>43</v>
      </c>
      <c r="Z408" s="12"/>
      <c r="AA408" s="17" t="s">
        <v>115</v>
      </c>
      <c r="AB408" s="20" t="s">
        <v>128</v>
      </c>
      <c r="AC408" s="18">
        <v>0</v>
      </c>
      <c r="AD408" s="19">
        <f t="shared" si="81"/>
        <v>0</v>
      </c>
      <c r="AE408" s="19" t="s">
        <v>183</v>
      </c>
      <c r="AF408" s="19"/>
      <c r="AG408" s="19" t="s">
        <v>166</v>
      </c>
      <c r="AH408" s="19" t="s">
        <v>657</v>
      </c>
      <c r="AI408" s="19"/>
      <c r="AJ408" s="10"/>
      <c r="AK408" t="s">
        <v>726</v>
      </c>
    </row>
    <row r="409" spans="1:39" customFormat="1" ht="38.25" x14ac:dyDescent="0.25">
      <c r="A409" s="151" t="s">
        <v>37</v>
      </c>
      <c r="B409" s="10" t="s">
        <v>38</v>
      </c>
      <c r="C409" s="9">
        <v>5</v>
      </c>
      <c r="D409" s="11" t="s">
        <v>352</v>
      </c>
      <c r="E409" s="12" t="s">
        <v>40</v>
      </c>
      <c r="F409" s="13">
        <v>5</v>
      </c>
      <c r="G409" s="13">
        <v>53</v>
      </c>
      <c r="H409" s="14" t="s">
        <v>48</v>
      </c>
      <c r="I409" s="15">
        <f>G409*Kursus_eksaminator</f>
        <v>17.664899999999999</v>
      </c>
      <c r="J409" s="12"/>
      <c r="K409" s="12" t="s">
        <v>353</v>
      </c>
      <c r="L409" s="16">
        <v>1</v>
      </c>
      <c r="M409" s="12">
        <f t="shared" si="75"/>
        <v>5.8882999999999992</v>
      </c>
      <c r="N409" s="16">
        <v>0</v>
      </c>
      <c r="O409" s="12">
        <f t="shared" si="76"/>
        <v>0</v>
      </c>
      <c r="P409" s="16">
        <v>0</v>
      </c>
      <c r="Q409" s="12">
        <f t="shared" si="77"/>
        <v>0</v>
      </c>
      <c r="R409" s="16">
        <v>0</v>
      </c>
      <c r="S409" s="12">
        <f t="shared" si="78"/>
        <v>0</v>
      </c>
      <c r="T409" s="16">
        <v>0</v>
      </c>
      <c r="U409" s="12">
        <f t="shared" si="79"/>
        <v>0</v>
      </c>
      <c r="V409" s="16">
        <v>0</v>
      </c>
      <c r="W409" s="12">
        <f t="shared" si="80"/>
        <v>0</v>
      </c>
      <c r="X409" s="12" t="s">
        <v>14</v>
      </c>
      <c r="Y409" s="12" t="s">
        <v>43</v>
      </c>
      <c r="Z409" s="12"/>
      <c r="AA409" s="17" t="s">
        <v>151</v>
      </c>
      <c r="AB409" s="21" t="s">
        <v>223</v>
      </c>
      <c r="AC409" s="18">
        <f>1/3</f>
        <v>0.33333333333333331</v>
      </c>
      <c r="AD409" s="19">
        <f t="shared" si="81"/>
        <v>5.8882999999999992</v>
      </c>
      <c r="AE409" s="19"/>
      <c r="AF409" s="19" t="s">
        <v>384</v>
      </c>
      <c r="AG409" s="19" t="s">
        <v>166</v>
      </c>
      <c r="AH409" s="19" t="s">
        <v>657</v>
      </c>
      <c r="AI409" s="19" t="s">
        <v>368</v>
      </c>
      <c r="AJ409" s="10"/>
      <c r="AK409">
        <v>2</v>
      </c>
      <c r="AL409" s="175" t="s">
        <v>166</v>
      </c>
      <c r="AM409" s="176" t="s">
        <v>669</v>
      </c>
    </row>
    <row r="410" spans="1:39" customFormat="1" ht="25.5" x14ac:dyDescent="0.25">
      <c r="A410" s="151" t="s">
        <v>37</v>
      </c>
      <c r="B410" s="10" t="s">
        <v>38</v>
      </c>
      <c r="C410" s="9">
        <v>5</v>
      </c>
      <c r="D410" s="11" t="s">
        <v>425</v>
      </c>
      <c r="E410" s="12" t="s">
        <v>40</v>
      </c>
      <c r="F410" s="13">
        <v>5</v>
      </c>
      <c r="G410" s="13">
        <v>16</v>
      </c>
      <c r="H410" s="14" t="s">
        <v>41</v>
      </c>
      <c r="I410" s="15">
        <v>174</v>
      </c>
      <c r="J410" s="12"/>
      <c r="K410" s="12" t="s">
        <v>386</v>
      </c>
      <c r="L410" s="16">
        <v>1</v>
      </c>
      <c r="M410" s="12">
        <f t="shared" si="75"/>
        <v>87</v>
      </c>
      <c r="N410" s="16">
        <v>0</v>
      </c>
      <c r="O410" s="12">
        <f t="shared" si="76"/>
        <v>0</v>
      </c>
      <c r="P410" s="16">
        <v>0</v>
      </c>
      <c r="Q410" s="12">
        <f t="shared" si="77"/>
        <v>0</v>
      </c>
      <c r="R410" s="16">
        <v>0</v>
      </c>
      <c r="S410" s="12">
        <f t="shared" si="78"/>
        <v>0</v>
      </c>
      <c r="T410" s="16">
        <v>0</v>
      </c>
      <c r="U410" s="12">
        <f t="shared" si="79"/>
        <v>0</v>
      </c>
      <c r="V410" s="16">
        <v>0</v>
      </c>
      <c r="W410" s="12">
        <f t="shared" si="80"/>
        <v>0</v>
      </c>
      <c r="X410" s="12" t="s">
        <v>14</v>
      </c>
      <c r="Y410" s="12" t="s">
        <v>43</v>
      </c>
      <c r="Z410" s="12"/>
      <c r="AA410" s="17" t="s">
        <v>151</v>
      </c>
      <c r="AB410" s="21" t="s">
        <v>274</v>
      </c>
      <c r="AC410" s="18">
        <f>1/2</f>
        <v>0.5</v>
      </c>
      <c r="AD410" s="19">
        <f t="shared" si="81"/>
        <v>87</v>
      </c>
      <c r="AE410" s="19"/>
      <c r="AF410" s="19"/>
      <c r="AG410" s="19" t="s">
        <v>166</v>
      </c>
      <c r="AH410" s="19" t="s">
        <v>657</v>
      </c>
      <c r="AI410" s="19"/>
      <c r="AJ410" s="10"/>
      <c r="AK410">
        <v>2</v>
      </c>
    </row>
    <row r="411" spans="1:39" customFormat="1" ht="25.5" x14ac:dyDescent="0.25">
      <c r="A411" s="151" t="s">
        <v>37</v>
      </c>
      <c r="B411" s="10" t="s">
        <v>38</v>
      </c>
      <c r="C411" s="9">
        <v>5</v>
      </c>
      <c r="D411" s="11" t="s">
        <v>425</v>
      </c>
      <c r="E411" s="12" t="s">
        <v>90</v>
      </c>
      <c r="F411" s="13">
        <v>5</v>
      </c>
      <c r="G411" s="13">
        <v>16</v>
      </c>
      <c r="H411" s="14" t="s">
        <v>41</v>
      </c>
      <c r="I411" s="15">
        <v>174</v>
      </c>
      <c r="J411" s="12"/>
      <c r="K411" s="12" t="s">
        <v>386</v>
      </c>
      <c r="L411" s="16">
        <v>1</v>
      </c>
      <c r="M411" s="12">
        <f t="shared" si="75"/>
        <v>87</v>
      </c>
      <c r="N411" s="16">
        <v>0</v>
      </c>
      <c r="O411" s="12">
        <f t="shared" si="76"/>
        <v>0</v>
      </c>
      <c r="P411" s="16">
        <v>0</v>
      </c>
      <c r="Q411" s="12">
        <f t="shared" si="77"/>
        <v>0</v>
      </c>
      <c r="R411" s="16">
        <v>0</v>
      </c>
      <c r="S411" s="12">
        <f t="shared" si="78"/>
        <v>0</v>
      </c>
      <c r="T411" s="16">
        <v>0</v>
      </c>
      <c r="U411" s="12">
        <f t="shared" si="79"/>
        <v>0</v>
      </c>
      <c r="V411" s="16">
        <v>0</v>
      </c>
      <c r="W411" s="12">
        <f t="shared" si="80"/>
        <v>0</v>
      </c>
      <c r="X411" s="12" t="s">
        <v>14</v>
      </c>
      <c r="Y411" s="12" t="s">
        <v>43</v>
      </c>
      <c r="Z411" s="12"/>
      <c r="AA411" s="17" t="s">
        <v>151</v>
      </c>
      <c r="AB411" s="21" t="s">
        <v>213</v>
      </c>
      <c r="AC411" s="18">
        <f>1/2</f>
        <v>0.5</v>
      </c>
      <c r="AD411" s="19">
        <f t="shared" si="81"/>
        <v>87</v>
      </c>
      <c r="AE411" s="19"/>
      <c r="AF411" s="19"/>
      <c r="AG411" s="19" t="s">
        <v>166</v>
      </c>
      <c r="AH411" s="19" t="s">
        <v>80</v>
      </c>
      <c r="AI411" s="19"/>
      <c r="AJ411" s="10"/>
      <c r="AK411">
        <v>2</v>
      </c>
    </row>
    <row r="412" spans="1:39" customFormat="1" ht="25.5" x14ac:dyDescent="0.25">
      <c r="A412" s="9" t="s">
        <v>37</v>
      </c>
      <c r="B412" s="10" t="s">
        <v>67</v>
      </c>
      <c r="C412" s="9">
        <v>7</v>
      </c>
      <c r="D412" s="14" t="s">
        <v>426</v>
      </c>
      <c r="E412" s="12" t="s">
        <v>40</v>
      </c>
      <c r="F412" s="13">
        <v>15</v>
      </c>
      <c r="G412" s="13">
        <v>21</v>
      </c>
      <c r="H412" s="14" t="s">
        <v>74</v>
      </c>
      <c r="I412" s="15">
        <v>42</v>
      </c>
      <c r="J412" s="12"/>
      <c r="K412" s="12"/>
      <c r="L412" s="16">
        <v>1</v>
      </c>
      <c r="M412" s="12">
        <f t="shared" si="75"/>
        <v>12.6</v>
      </c>
      <c r="N412" s="16">
        <v>0</v>
      </c>
      <c r="O412" s="12">
        <f t="shared" si="76"/>
        <v>0</v>
      </c>
      <c r="P412" s="16">
        <v>0</v>
      </c>
      <c r="Q412" s="12">
        <f t="shared" si="77"/>
        <v>0</v>
      </c>
      <c r="R412" s="16">
        <v>0</v>
      </c>
      <c r="S412" s="12">
        <f t="shared" si="78"/>
        <v>0</v>
      </c>
      <c r="T412" s="16">
        <v>0</v>
      </c>
      <c r="U412" s="12">
        <f t="shared" si="79"/>
        <v>0</v>
      </c>
      <c r="V412" s="16">
        <v>0</v>
      </c>
      <c r="W412" s="12">
        <f t="shared" si="80"/>
        <v>0</v>
      </c>
      <c r="X412" s="12" t="s">
        <v>14</v>
      </c>
      <c r="Y412" s="12" t="s">
        <v>43</v>
      </c>
      <c r="Z412" s="12"/>
      <c r="AA412" s="17" t="s">
        <v>151</v>
      </c>
      <c r="AB412" s="20" t="s">
        <v>265</v>
      </c>
      <c r="AC412" s="18">
        <v>0.3</v>
      </c>
      <c r="AD412" s="19">
        <f t="shared" si="81"/>
        <v>12.6</v>
      </c>
      <c r="AE412" s="19"/>
      <c r="AF412" s="19"/>
      <c r="AG412" s="19" t="s">
        <v>166</v>
      </c>
      <c r="AH412" s="19"/>
      <c r="AI412" s="19"/>
      <c r="AJ412" s="10"/>
      <c r="AK412">
        <v>12</v>
      </c>
    </row>
    <row r="413" spans="1:39" customFormat="1" ht="25.5" x14ac:dyDescent="0.25">
      <c r="A413" s="9" t="s">
        <v>37</v>
      </c>
      <c r="B413" s="10" t="s">
        <v>67</v>
      </c>
      <c r="C413" s="9">
        <v>7</v>
      </c>
      <c r="D413" s="14" t="s">
        <v>426</v>
      </c>
      <c r="E413" s="12" t="s">
        <v>40</v>
      </c>
      <c r="F413" s="13">
        <v>15</v>
      </c>
      <c r="G413" s="13">
        <v>21</v>
      </c>
      <c r="H413" s="14" t="s">
        <v>74</v>
      </c>
      <c r="I413" s="15">
        <v>42</v>
      </c>
      <c r="J413" s="12"/>
      <c r="K413" s="12"/>
      <c r="L413" s="16">
        <v>1</v>
      </c>
      <c r="M413" s="12">
        <f t="shared" si="75"/>
        <v>12.6</v>
      </c>
      <c r="N413" s="16">
        <v>0</v>
      </c>
      <c r="O413" s="12">
        <f t="shared" si="76"/>
        <v>0</v>
      </c>
      <c r="P413" s="16">
        <v>0</v>
      </c>
      <c r="Q413" s="12">
        <f t="shared" si="77"/>
        <v>0</v>
      </c>
      <c r="R413" s="16">
        <v>0</v>
      </c>
      <c r="S413" s="12">
        <f t="shared" si="78"/>
        <v>0</v>
      </c>
      <c r="T413" s="16">
        <v>0</v>
      </c>
      <c r="U413" s="12">
        <f t="shared" si="79"/>
        <v>0</v>
      </c>
      <c r="V413" s="16">
        <v>0</v>
      </c>
      <c r="W413" s="12">
        <f t="shared" si="80"/>
        <v>0</v>
      </c>
      <c r="X413" s="12" t="s">
        <v>14</v>
      </c>
      <c r="Y413" s="12" t="s">
        <v>43</v>
      </c>
      <c r="Z413" s="12"/>
      <c r="AA413" s="17" t="s">
        <v>151</v>
      </c>
      <c r="AB413" s="20" t="s">
        <v>274</v>
      </c>
      <c r="AC413" s="18">
        <v>0.3</v>
      </c>
      <c r="AD413" s="19">
        <f t="shared" si="81"/>
        <v>12.6</v>
      </c>
      <c r="AE413" s="19"/>
      <c r="AF413" s="19"/>
      <c r="AG413" s="19" t="s">
        <v>166</v>
      </c>
      <c r="AH413" s="19"/>
      <c r="AI413" s="19"/>
      <c r="AJ413" s="10"/>
      <c r="AK413">
        <v>12</v>
      </c>
    </row>
    <row r="414" spans="1:39" customFormat="1" ht="25.5" x14ac:dyDescent="0.25">
      <c r="A414" s="9" t="s">
        <v>37</v>
      </c>
      <c r="B414" s="10" t="s">
        <v>67</v>
      </c>
      <c r="C414" s="9">
        <v>7</v>
      </c>
      <c r="D414" s="14" t="s">
        <v>426</v>
      </c>
      <c r="E414" s="12" t="s">
        <v>40</v>
      </c>
      <c r="F414" s="13">
        <v>15</v>
      </c>
      <c r="G414" s="13">
        <v>21</v>
      </c>
      <c r="H414" s="14" t="s">
        <v>74</v>
      </c>
      <c r="I414" s="15">
        <v>42</v>
      </c>
      <c r="J414" s="12"/>
      <c r="K414" s="12"/>
      <c r="L414" s="16">
        <v>1</v>
      </c>
      <c r="M414" s="12">
        <f t="shared" si="75"/>
        <v>8.4</v>
      </c>
      <c r="N414" s="16">
        <v>0</v>
      </c>
      <c r="O414" s="12">
        <f t="shared" si="76"/>
        <v>0</v>
      </c>
      <c r="P414" s="16">
        <v>0</v>
      </c>
      <c r="Q414" s="12">
        <f t="shared" si="77"/>
        <v>0</v>
      </c>
      <c r="R414" s="16">
        <v>0</v>
      </c>
      <c r="S414" s="12">
        <f t="shared" si="78"/>
        <v>0</v>
      </c>
      <c r="T414" s="16">
        <v>0</v>
      </c>
      <c r="U414" s="12">
        <f t="shared" si="79"/>
        <v>0</v>
      </c>
      <c r="V414" s="16">
        <v>0</v>
      </c>
      <c r="W414" s="12">
        <f t="shared" si="80"/>
        <v>0</v>
      </c>
      <c r="X414" s="12" t="s">
        <v>14</v>
      </c>
      <c r="Y414" s="12" t="s">
        <v>43</v>
      </c>
      <c r="Z414" s="12"/>
      <c r="AA414" s="17" t="s">
        <v>151</v>
      </c>
      <c r="AB414" s="20" t="s">
        <v>404</v>
      </c>
      <c r="AC414" s="18">
        <v>0.2</v>
      </c>
      <c r="AD414" s="19">
        <f t="shared" si="81"/>
        <v>8.4</v>
      </c>
      <c r="AE414" s="19"/>
      <c r="AF414" s="19"/>
      <c r="AG414" s="19" t="s">
        <v>166</v>
      </c>
      <c r="AH414" s="19"/>
      <c r="AI414" s="19"/>
      <c r="AJ414" s="10"/>
      <c r="AK414">
        <v>12</v>
      </c>
    </row>
    <row r="415" spans="1:39" customFormat="1" ht="25.5" x14ac:dyDescent="0.25">
      <c r="A415" s="158" t="s">
        <v>37</v>
      </c>
      <c r="B415" s="10" t="s">
        <v>67</v>
      </c>
      <c r="C415" s="9">
        <v>7</v>
      </c>
      <c r="D415" s="14" t="s">
        <v>426</v>
      </c>
      <c r="E415" s="12" t="s">
        <v>40</v>
      </c>
      <c r="F415" s="13">
        <v>15</v>
      </c>
      <c r="G415" s="13">
        <v>21</v>
      </c>
      <c r="H415" s="14" t="s">
        <v>74</v>
      </c>
      <c r="I415" s="15">
        <v>42</v>
      </c>
      <c r="J415" s="12"/>
      <c r="K415" s="12"/>
      <c r="L415" s="16">
        <v>1</v>
      </c>
      <c r="M415" s="12">
        <f t="shared" si="75"/>
        <v>8.4</v>
      </c>
      <c r="N415" s="16">
        <v>0</v>
      </c>
      <c r="O415" s="12">
        <f t="shared" si="76"/>
        <v>0</v>
      </c>
      <c r="P415" s="16">
        <v>0</v>
      </c>
      <c r="Q415" s="12">
        <f t="shared" si="77"/>
        <v>0</v>
      </c>
      <c r="R415" s="16">
        <v>0</v>
      </c>
      <c r="S415" s="12">
        <f t="shared" si="78"/>
        <v>0</v>
      </c>
      <c r="T415" s="16">
        <v>0</v>
      </c>
      <c r="U415" s="12">
        <f t="shared" si="79"/>
        <v>0</v>
      </c>
      <c r="V415" s="16">
        <v>0</v>
      </c>
      <c r="W415" s="12">
        <f t="shared" si="80"/>
        <v>0</v>
      </c>
      <c r="X415" s="12" t="s">
        <v>14</v>
      </c>
      <c r="Y415" s="12" t="s">
        <v>43</v>
      </c>
      <c r="Z415" s="12"/>
      <c r="AA415" s="17" t="s">
        <v>151</v>
      </c>
      <c r="AB415" s="20" t="s">
        <v>211</v>
      </c>
      <c r="AC415" s="18">
        <v>0.2</v>
      </c>
      <c r="AD415" s="19">
        <f t="shared" si="81"/>
        <v>8.4</v>
      </c>
      <c r="AE415" s="19"/>
      <c r="AF415" s="19"/>
      <c r="AG415" s="19" t="s">
        <v>166</v>
      </c>
      <c r="AH415" s="19"/>
      <c r="AI415" s="19"/>
      <c r="AJ415" s="10"/>
      <c r="AK415">
        <v>12</v>
      </c>
    </row>
    <row r="416" spans="1:39" customFormat="1" ht="38.25" x14ac:dyDescent="0.25">
      <c r="A416" s="151" t="s">
        <v>37</v>
      </c>
      <c r="B416" s="10" t="s">
        <v>67</v>
      </c>
      <c r="C416" s="9">
        <v>7</v>
      </c>
      <c r="D416" s="14" t="s">
        <v>427</v>
      </c>
      <c r="E416" s="12" t="s">
        <v>40</v>
      </c>
      <c r="F416" s="13">
        <v>15</v>
      </c>
      <c r="G416" s="13">
        <v>10</v>
      </c>
      <c r="H416" s="14" t="s">
        <v>74</v>
      </c>
      <c r="I416" s="15">
        <f>G416*Projekt_censur</f>
        <v>20</v>
      </c>
      <c r="J416" s="12"/>
      <c r="K416" s="12"/>
      <c r="L416" s="16">
        <v>1</v>
      </c>
      <c r="M416" s="12">
        <f t="shared" si="75"/>
        <v>12</v>
      </c>
      <c r="N416" s="16">
        <v>0</v>
      </c>
      <c r="O416" s="12">
        <f t="shared" si="76"/>
        <v>0</v>
      </c>
      <c r="P416" s="16">
        <v>0</v>
      </c>
      <c r="Q416" s="12">
        <f t="shared" si="77"/>
        <v>0</v>
      </c>
      <c r="R416" s="16">
        <v>0</v>
      </c>
      <c r="S416" s="12">
        <f t="shared" si="78"/>
        <v>0</v>
      </c>
      <c r="T416" s="16">
        <v>0</v>
      </c>
      <c r="U416" s="12">
        <f t="shared" si="79"/>
        <v>0</v>
      </c>
      <c r="V416" s="16">
        <v>0</v>
      </c>
      <c r="W416" s="12">
        <f t="shared" si="80"/>
        <v>0</v>
      </c>
      <c r="X416" s="12" t="s">
        <v>14</v>
      </c>
      <c r="Y416" s="12" t="s">
        <v>43</v>
      </c>
      <c r="Z416" s="12"/>
      <c r="AA416" s="17" t="s">
        <v>119</v>
      </c>
      <c r="AB416" s="20" t="s">
        <v>403</v>
      </c>
      <c r="AC416" s="18">
        <v>0.6</v>
      </c>
      <c r="AD416" s="19">
        <f t="shared" si="81"/>
        <v>12</v>
      </c>
      <c r="AE416" s="19" t="s">
        <v>702</v>
      </c>
      <c r="AF416" s="19"/>
      <c r="AG416" s="19" t="s">
        <v>166</v>
      </c>
      <c r="AH416" s="19" t="s">
        <v>657</v>
      </c>
      <c r="AI416" s="19"/>
      <c r="AJ416" s="10"/>
      <c r="AK416">
        <v>12</v>
      </c>
    </row>
    <row r="417" spans="1:39" customFormat="1" ht="38.25" x14ac:dyDescent="0.25">
      <c r="A417" s="151" t="s">
        <v>37</v>
      </c>
      <c r="B417" s="10" t="s">
        <v>67</v>
      </c>
      <c r="C417" s="9">
        <v>7</v>
      </c>
      <c r="D417" s="14" t="s">
        <v>427</v>
      </c>
      <c r="E417" s="12" t="s">
        <v>40</v>
      </c>
      <c r="F417" s="13">
        <v>15</v>
      </c>
      <c r="G417" s="13">
        <v>10</v>
      </c>
      <c r="H417" s="14" t="s">
        <v>74</v>
      </c>
      <c r="I417" s="15">
        <f>G417*Projekt_censur</f>
        <v>20</v>
      </c>
      <c r="J417" s="12"/>
      <c r="K417" s="12"/>
      <c r="L417" s="16">
        <v>1</v>
      </c>
      <c r="M417" s="12">
        <f t="shared" si="75"/>
        <v>8</v>
      </c>
      <c r="N417" s="16">
        <v>0</v>
      </c>
      <c r="O417" s="12">
        <f t="shared" si="76"/>
        <v>0</v>
      </c>
      <c r="P417" s="16">
        <v>0</v>
      </c>
      <c r="Q417" s="12">
        <f t="shared" si="77"/>
        <v>0</v>
      </c>
      <c r="R417" s="16">
        <v>0</v>
      </c>
      <c r="S417" s="12">
        <f t="shared" si="78"/>
        <v>0</v>
      </c>
      <c r="T417" s="16">
        <v>0</v>
      </c>
      <c r="U417" s="12">
        <f t="shared" si="79"/>
        <v>0</v>
      </c>
      <c r="V417" s="16">
        <v>0</v>
      </c>
      <c r="W417" s="12">
        <f t="shared" si="80"/>
        <v>0</v>
      </c>
      <c r="X417" s="12" t="s">
        <v>14</v>
      </c>
      <c r="Y417" s="12" t="s">
        <v>43</v>
      </c>
      <c r="Z417" s="12"/>
      <c r="AA417" s="17" t="s">
        <v>151</v>
      </c>
      <c r="AB417" s="20" t="s">
        <v>371</v>
      </c>
      <c r="AC417" s="18">
        <v>0.4</v>
      </c>
      <c r="AD417" s="19">
        <f t="shared" si="81"/>
        <v>8</v>
      </c>
      <c r="AE417" s="19" t="s">
        <v>702</v>
      </c>
      <c r="AF417" s="19"/>
      <c r="AG417" s="19" t="s">
        <v>166</v>
      </c>
      <c r="AH417" s="19" t="s">
        <v>657</v>
      </c>
      <c r="AI417" s="19"/>
      <c r="AJ417" s="10"/>
      <c r="AK417">
        <v>12</v>
      </c>
    </row>
    <row r="418" spans="1:39" customFormat="1" ht="25.5" x14ac:dyDescent="0.25">
      <c r="A418" s="151" t="s">
        <v>37</v>
      </c>
      <c r="B418" s="10" t="s">
        <v>67</v>
      </c>
      <c r="C418" s="9">
        <v>9</v>
      </c>
      <c r="D418" s="14" t="s">
        <v>199</v>
      </c>
      <c r="E418" s="12" t="s">
        <v>40</v>
      </c>
      <c r="F418" s="13">
        <v>15</v>
      </c>
      <c r="G418" s="13">
        <v>18</v>
      </c>
      <c r="H418" s="14" t="s">
        <v>74</v>
      </c>
      <c r="I418" s="15">
        <v>36</v>
      </c>
      <c r="J418" s="12"/>
      <c r="K418" s="12"/>
      <c r="L418" s="16">
        <v>1</v>
      </c>
      <c r="M418" s="12">
        <f t="shared" si="75"/>
        <v>36</v>
      </c>
      <c r="N418" s="16">
        <v>0</v>
      </c>
      <c r="O418" s="12">
        <f t="shared" si="76"/>
        <v>0</v>
      </c>
      <c r="P418" s="16">
        <v>0</v>
      </c>
      <c r="Q418" s="12">
        <f t="shared" si="77"/>
        <v>0</v>
      </c>
      <c r="R418" s="16">
        <v>0</v>
      </c>
      <c r="S418" s="12">
        <f t="shared" si="78"/>
        <v>0</v>
      </c>
      <c r="T418" s="16">
        <v>0</v>
      </c>
      <c r="U418" s="12">
        <f t="shared" si="79"/>
        <v>0</v>
      </c>
      <c r="V418" s="16">
        <v>0</v>
      </c>
      <c r="W418" s="12">
        <f t="shared" si="80"/>
        <v>0</v>
      </c>
      <c r="X418" s="12" t="s">
        <v>14</v>
      </c>
      <c r="Y418" s="12" t="s">
        <v>43</v>
      </c>
      <c r="Z418" s="12"/>
      <c r="AA418" s="17" t="s">
        <v>151</v>
      </c>
      <c r="AB418" s="20" t="s">
        <v>143</v>
      </c>
      <c r="AC418" s="32">
        <v>1</v>
      </c>
      <c r="AD418" s="19">
        <f t="shared" si="81"/>
        <v>36</v>
      </c>
      <c r="AE418" s="19" t="s">
        <v>428</v>
      </c>
      <c r="AF418" s="19"/>
      <c r="AG418" s="19" t="s">
        <v>166</v>
      </c>
      <c r="AH418" s="19"/>
      <c r="AI418" s="19"/>
      <c r="AJ418" s="10"/>
      <c r="AK418">
        <v>12</v>
      </c>
    </row>
    <row r="419" spans="1:39" customFormat="1" ht="63.75" x14ac:dyDescent="0.25">
      <c r="A419" s="151" t="s">
        <v>37</v>
      </c>
      <c r="B419" s="10" t="s">
        <v>67</v>
      </c>
      <c r="C419" s="9">
        <v>9</v>
      </c>
      <c r="D419" s="14" t="s">
        <v>429</v>
      </c>
      <c r="E419" s="12" t="s">
        <v>40</v>
      </c>
      <c r="F419" s="13">
        <v>20</v>
      </c>
      <c r="G419" s="13">
        <v>10</v>
      </c>
      <c r="H419" s="14" t="s">
        <v>74</v>
      </c>
      <c r="I419" s="15">
        <v>20</v>
      </c>
      <c r="J419" s="12"/>
      <c r="K419" s="12"/>
      <c r="L419" s="16">
        <v>1</v>
      </c>
      <c r="M419" s="12">
        <f t="shared" si="75"/>
        <v>10</v>
      </c>
      <c r="N419" s="16">
        <v>0</v>
      </c>
      <c r="O419" s="12">
        <f t="shared" si="76"/>
        <v>0</v>
      </c>
      <c r="P419" s="16">
        <v>0</v>
      </c>
      <c r="Q419" s="12">
        <f t="shared" si="77"/>
        <v>0</v>
      </c>
      <c r="R419" s="16">
        <v>0</v>
      </c>
      <c r="S419" s="12">
        <f t="shared" si="78"/>
        <v>0</v>
      </c>
      <c r="T419" s="16">
        <v>0</v>
      </c>
      <c r="U419" s="12">
        <f t="shared" si="79"/>
        <v>0</v>
      </c>
      <c r="V419" s="16">
        <v>0</v>
      </c>
      <c r="W419" s="12">
        <f t="shared" si="80"/>
        <v>0</v>
      </c>
      <c r="X419" s="12" t="s">
        <v>14</v>
      </c>
      <c r="Y419" s="12" t="s">
        <v>43</v>
      </c>
      <c r="Z419" s="12"/>
      <c r="AA419" s="17" t="s">
        <v>151</v>
      </c>
      <c r="AB419" s="20" t="s">
        <v>404</v>
      </c>
      <c r="AC419" s="72">
        <v>0.5</v>
      </c>
      <c r="AD419" s="19">
        <f t="shared" si="81"/>
        <v>10</v>
      </c>
      <c r="AE419" s="19" t="s">
        <v>742</v>
      </c>
      <c r="AF419" s="19"/>
      <c r="AG419" s="19" t="s">
        <v>166</v>
      </c>
      <c r="AH419" s="19"/>
      <c r="AI419" s="19"/>
      <c r="AJ419" s="10"/>
      <c r="AK419" s="173">
        <v>12</v>
      </c>
      <c r="AL419" s="173" t="s">
        <v>166</v>
      </c>
      <c r="AM419" s="173" t="s">
        <v>705</v>
      </c>
    </row>
    <row r="420" spans="1:39" customFormat="1" x14ac:dyDescent="0.25">
      <c r="A420" s="151" t="s">
        <v>37</v>
      </c>
      <c r="B420" s="10" t="s">
        <v>67</v>
      </c>
      <c r="C420" s="9">
        <v>9</v>
      </c>
      <c r="D420" s="14" t="s">
        <v>429</v>
      </c>
      <c r="E420" s="12" t="s">
        <v>40</v>
      </c>
      <c r="F420" s="13">
        <v>20</v>
      </c>
      <c r="G420" s="13">
        <v>10</v>
      </c>
      <c r="H420" s="14" t="s">
        <v>74</v>
      </c>
      <c r="I420" s="15">
        <v>20</v>
      </c>
      <c r="J420" s="12"/>
      <c r="K420" s="12"/>
      <c r="L420" s="16">
        <v>1</v>
      </c>
      <c r="M420" s="12">
        <f t="shared" si="75"/>
        <v>6</v>
      </c>
      <c r="N420" s="16">
        <v>0</v>
      </c>
      <c r="O420" s="12">
        <f t="shared" si="76"/>
        <v>0</v>
      </c>
      <c r="P420" s="16">
        <v>0</v>
      </c>
      <c r="Q420" s="12">
        <f t="shared" si="77"/>
        <v>0</v>
      </c>
      <c r="R420" s="16">
        <v>0</v>
      </c>
      <c r="S420" s="12">
        <f t="shared" si="78"/>
        <v>0</v>
      </c>
      <c r="T420" s="16">
        <v>0</v>
      </c>
      <c r="U420" s="12">
        <f t="shared" si="79"/>
        <v>0</v>
      </c>
      <c r="V420" s="16">
        <v>0</v>
      </c>
      <c r="W420" s="12">
        <f t="shared" si="80"/>
        <v>0</v>
      </c>
      <c r="X420" s="12" t="s">
        <v>14</v>
      </c>
      <c r="Y420" s="12" t="s">
        <v>43</v>
      </c>
      <c r="Z420" s="12"/>
      <c r="AA420" s="17" t="s">
        <v>119</v>
      </c>
      <c r="AB420" s="20" t="s">
        <v>365</v>
      </c>
      <c r="AC420" s="72">
        <v>0.3</v>
      </c>
      <c r="AD420" s="19">
        <f t="shared" si="81"/>
        <v>6</v>
      </c>
      <c r="AE420" s="19"/>
      <c r="AF420" s="19"/>
      <c r="AG420" s="19" t="s">
        <v>166</v>
      </c>
      <c r="AH420" s="19"/>
      <c r="AI420" s="19"/>
      <c r="AJ420" s="10"/>
      <c r="AK420">
        <v>12</v>
      </c>
    </row>
    <row r="421" spans="1:39" customFormat="1" ht="90" x14ac:dyDescent="0.25">
      <c r="A421" s="9" t="s">
        <v>37</v>
      </c>
      <c r="B421" s="39" t="s">
        <v>320</v>
      </c>
      <c r="C421" s="9"/>
      <c r="D421" s="44" t="s">
        <v>157</v>
      </c>
      <c r="E421" s="12" t="s">
        <v>321</v>
      </c>
      <c r="F421" s="45">
        <v>2</v>
      </c>
      <c r="G421" s="46"/>
      <c r="H421" s="14" t="s">
        <v>320</v>
      </c>
      <c r="I421" s="28">
        <v>100</v>
      </c>
      <c r="J421" s="10"/>
      <c r="K421" s="12"/>
      <c r="L421" s="16">
        <v>0</v>
      </c>
      <c r="M421" s="12">
        <f t="shared" si="75"/>
        <v>0</v>
      </c>
      <c r="N421" s="16">
        <v>0</v>
      </c>
      <c r="O421" s="12">
        <f t="shared" si="76"/>
        <v>0</v>
      </c>
      <c r="P421" s="16">
        <v>0</v>
      </c>
      <c r="Q421" s="12">
        <f t="shared" si="77"/>
        <v>0</v>
      </c>
      <c r="R421" s="16">
        <v>0</v>
      </c>
      <c r="S421" s="12">
        <f t="shared" si="78"/>
        <v>0</v>
      </c>
      <c r="T421" s="165">
        <v>1</v>
      </c>
      <c r="U421" s="12">
        <v>97</v>
      </c>
      <c r="V421" s="16">
        <v>0</v>
      </c>
      <c r="W421" s="12">
        <f t="shared" si="80"/>
        <v>0</v>
      </c>
      <c r="X421" s="12" t="s">
        <v>22</v>
      </c>
      <c r="Y421" s="12" t="s">
        <v>43</v>
      </c>
      <c r="Z421" s="12"/>
      <c r="AA421" s="22" t="s">
        <v>195</v>
      </c>
      <c r="AB421" s="22" t="s">
        <v>430</v>
      </c>
      <c r="AC421" s="29">
        <v>1</v>
      </c>
      <c r="AD421" s="19">
        <v>97</v>
      </c>
      <c r="AE421" s="40" t="s">
        <v>431</v>
      </c>
      <c r="AF421" s="30"/>
      <c r="AG421" s="34" t="s">
        <v>166</v>
      </c>
      <c r="AH421" s="34" t="s">
        <v>324</v>
      </c>
      <c r="AI421" s="30"/>
      <c r="AJ421" s="10"/>
    </row>
    <row r="422" spans="1:39" customFormat="1" ht="25.5" x14ac:dyDescent="0.25">
      <c r="A422" s="151" t="s">
        <v>37</v>
      </c>
      <c r="B422" s="10" t="s">
        <v>67</v>
      </c>
      <c r="C422" s="9">
        <v>5</v>
      </c>
      <c r="D422" s="11" t="s">
        <v>432</v>
      </c>
      <c r="E422" s="12" t="s">
        <v>40</v>
      </c>
      <c r="F422" s="13">
        <v>15</v>
      </c>
      <c r="G422" s="13">
        <v>16</v>
      </c>
      <c r="H422" s="14" t="s">
        <v>69</v>
      </c>
      <c r="I422" s="15">
        <v>240</v>
      </c>
      <c r="J422" s="12"/>
      <c r="K422" s="12"/>
      <c r="L422" s="16">
        <v>1</v>
      </c>
      <c r="M422" s="12">
        <f t="shared" si="75"/>
        <v>45</v>
      </c>
      <c r="N422" s="16">
        <v>0</v>
      </c>
      <c r="O422" s="12">
        <f t="shared" si="76"/>
        <v>0</v>
      </c>
      <c r="P422" s="16">
        <v>0</v>
      </c>
      <c r="Q422" s="12">
        <f t="shared" si="77"/>
        <v>0</v>
      </c>
      <c r="R422" s="16">
        <v>0</v>
      </c>
      <c r="S422" s="12">
        <f t="shared" si="78"/>
        <v>0</v>
      </c>
      <c r="T422" s="16">
        <v>0</v>
      </c>
      <c r="U422" s="12">
        <f t="shared" si="79"/>
        <v>0</v>
      </c>
      <c r="V422" s="16">
        <v>0</v>
      </c>
      <c r="W422" s="12">
        <f t="shared" si="80"/>
        <v>0</v>
      </c>
      <c r="X422" s="12" t="s">
        <v>14</v>
      </c>
      <c r="Y422" s="12" t="s">
        <v>43</v>
      </c>
      <c r="Z422" s="12"/>
      <c r="AA422" s="17" t="s">
        <v>119</v>
      </c>
      <c r="AB422" s="9" t="s">
        <v>231</v>
      </c>
      <c r="AC422" s="18">
        <v>0.1875</v>
      </c>
      <c r="AD422" s="19">
        <f t="shared" si="81"/>
        <v>45</v>
      </c>
      <c r="AE422" s="19"/>
      <c r="AF422" s="19"/>
      <c r="AG422" s="19" t="s">
        <v>166</v>
      </c>
      <c r="AH422" s="19" t="s">
        <v>657</v>
      </c>
      <c r="AI422" s="19"/>
      <c r="AJ422" s="10"/>
      <c r="AK422">
        <v>10</v>
      </c>
    </row>
    <row r="423" spans="1:39" customFormat="1" ht="25.5" x14ac:dyDescent="0.25">
      <c r="A423" s="151" t="s">
        <v>37</v>
      </c>
      <c r="B423" s="10" t="s">
        <v>67</v>
      </c>
      <c r="C423" s="9">
        <v>5</v>
      </c>
      <c r="D423" s="11" t="s">
        <v>432</v>
      </c>
      <c r="E423" s="12" t="s">
        <v>40</v>
      </c>
      <c r="F423" s="13">
        <v>15</v>
      </c>
      <c r="G423" s="13">
        <v>16</v>
      </c>
      <c r="H423" s="14" t="s">
        <v>69</v>
      </c>
      <c r="I423" s="15">
        <v>240</v>
      </c>
      <c r="J423" s="12"/>
      <c r="K423" s="12"/>
      <c r="L423" s="16">
        <v>1</v>
      </c>
      <c r="M423" s="12">
        <f t="shared" si="75"/>
        <v>45</v>
      </c>
      <c r="N423" s="16">
        <v>0</v>
      </c>
      <c r="O423" s="12">
        <f t="shared" si="76"/>
        <v>0</v>
      </c>
      <c r="P423" s="16">
        <v>0</v>
      </c>
      <c r="Q423" s="12">
        <f t="shared" si="77"/>
        <v>0</v>
      </c>
      <c r="R423" s="16">
        <v>0</v>
      </c>
      <c r="S423" s="12">
        <f t="shared" si="78"/>
        <v>0</v>
      </c>
      <c r="T423" s="16">
        <v>0</v>
      </c>
      <c r="U423" s="12">
        <f t="shared" si="79"/>
        <v>0</v>
      </c>
      <c r="V423" s="16">
        <v>0</v>
      </c>
      <c r="W423" s="12">
        <f t="shared" si="80"/>
        <v>0</v>
      </c>
      <c r="X423" s="12" t="s">
        <v>14</v>
      </c>
      <c r="Y423" s="12" t="s">
        <v>43</v>
      </c>
      <c r="Z423" s="12"/>
      <c r="AA423" s="17" t="s">
        <v>151</v>
      </c>
      <c r="AB423" s="9" t="s">
        <v>265</v>
      </c>
      <c r="AC423" s="18">
        <v>0.1875</v>
      </c>
      <c r="AD423" s="19">
        <f t="shared" si="81"/>
        <v>45</v>
      </c>
      <c r="AE423" s="19"/>
      <c r="AF423" s="19"/>
      <c r="AG423" s="19" t="s">
        <v>166</v>
      </c>
      <c r="AH423" s="19" t="s">
        <v>657</v>
      </c>
      <c r="AI423" s="19"/>
      <c r="AJ423" s="10"/>
      <c r="AK423">
        <v>10</v>
      </c>
    </row>
    <row r="424" spans="1:39" customFormat="1" ht="25.5" x14ac:dyDescent="0.25">
      <c r="A424" s="151" t="s">
        <v>37</v>
      </c>
      <c r="B424" s="10" t="s">
        <v>67</v>
      </c>
      <c r="C424" s="9">
        <v>5</v>
      </c>
      <c r="D424" s="11" t="s">
        <v>432</v>
      </c>
      <c r="E424" s="12" t="s">
        <v>40</v>
      </c>
      <c r="F424" s="13">
        <v>15</v>
      </c>
      <c r="G424" s="13">
        <v>16</v>
      </c>
      <c r="H424" s="14" t="s">
        <v>69</v>
      </c>
      <c r="I424" s="15">
        <v>240</v>
      </c>
      <c r="J424" s="12"/>
      <c r="K424" s="12"/>
      <c r="L424" s="16">
        <v>1</v>
      </c>
      <c r="M424" s="12">
        <f t="shared" si="75"/>
        <v>90</v>
      </c>
      <c r="N424" s="16">
        <v>0</v>
      </c>
      <c r="O424" s="12">
        <f t="shared" si="76"/>
        <v>0</v>
      </c>
      <c r="P424" s="16">
        <v>0</v>
      </c>
      <c r="Q424" s="12">
        <f t="shared" si="77"/>
        <v>0</v>
      </c>
      <c r="R424" s="16">
        <v>0</v>
      </c>
      <c r="S424" s="12">
        <f t="shared" si="78"/>
        <v>0</v>
      </c>
      <c r="T424" s="16">
        <v>0</v>
      </c>
      <c r="U424" s="12">
        <f t="shared" si="79"/>
        <v>0</v>
      </c>
      <c r="V424" s="16">
        <v>0</v>
      </c>
      <c r="W424" s="12">
        <f t="shared" si="80"/>
        <v>0</v>
      </c>
      <c r="X424" s="12" t="s">
        <v>14</v>
      </c>
      <c r="Y424" s="12" t="s">
        <v>43</v>
      </c>
      <c r="Z424" s="12"/>
      <c r="AA424" s="17" t="s">
        <v>119</v>
      </c>
      <c r="AB424" s="9" t="s">
        <v>365</v>
      </c>
      <c r="AC424" s="18">
        <v>0.375</v>
      </c>
      <c r="AD424" s="19">
        <f t="shared" si="81"/>
        <v>90</v>
      </c>
      <c r="AE424" s="19"/>
      <c r="AF424" s="19"/>
      <c r="AG424" s="19" t="s">
        <v>166</v>
      </c>
      <c r="AH424" s="19" t="s">
        <v>657</v>
      </c>
      <c r="AI424" s="19"/>
      <c r="AJ424" s="10"/>
      <c r="AK424">
        <v>10</v>
      </c>
    </row>
    <row r="425" spans="1:39" customFormat="1" ht="25.5" x14ac:dyDescent="0.25">
      <c r="A425" s="151" t="s">
        <v>37</v>
      </c>
      <c r="B425" s="10" t="s">
        <v>67</v>
      </c>
      <c r="C425" s="9">
        <v>5</v>
      </c>
      <c r="D425" s="11" t="s">
        <v>432</v>
      </c>
      <c r="E425" s="12" t="s">
        <v>40</v>
      </c>
      <c r="F425" s="13">
        <v>15</v>
      </c>
      <c r="G425" s="13">
        <v>16</v>
      </c>
      <c r="H425" s="14" t="s">
        <v>69</v>
      </c>
      <c r="I425" s="15">
        <v>240</v>
      </c>
      <c r="J425" s="12"/>
      <c r="K425" s="12"/>
      <c r="L425" s="16">
        <v>1</v>
      </c>
      <c r="M425" s="12">
        <f t="shared" si="75"/>
        <v>30</v>
      </c>
      <c r="N425" s="16">
        <v>0</v>
      </c>
      <c r="O425" s="12">
        <f t="shared" si="76"/>
        <v>0</v>
      </c>
      <c r="P425" s="16">
        <v>0</v>
      </c>
      <c r="Q425" s="12">
        <f t="shared" si="77"/>
        <v>0</v>
      </c>
      <c r="R425" s="16">
        <v>0</v>
      </c>
      <c r="S425" s="12">
        <f t="shared" si="78"/>
        <v>0</v>
      </c>
      <c r="T425" s="16">
        <v>0</v>
      </c>
      <c r="U425" s="12">
        <f t="shared" si="79"/>
        <v>0</v>
      </c>
      <c r="V425" s="16">
        <v>0</v>
      </c>
      <c r="W425" s="12">
        <f t="shared" si="80"/>
        <v>0</v>
      </c>
      <c r="X425" s="12" t="s">
        <v>14</v>
      </c>
      <c r="Y425" s="12" t="s">
        <v>43</v>
      </c>
      <c r="Z425" s="12"/>
      <c r="AA425" s="17" t="s">
        <v>151</v>
      </c>
      <c r="AB425" s="9" t="s">
        <v>404</v>
      </c>
      <c r="AC425" s="18">
        <v>0.125</v>
      </c>
      <c r="AD425" s="19">
        <f t="shared" si="81"/>
        <v>30</v>
      </c>
      <c r="AE425" s="19"/>
      <c r="AF425" s="19"/>
      <c r="AG425" s="19" t="s">
        <v>166</v>
      </c>
      <c r="AH425" s="19" t="s">
        <v>657</v>
      </c>
      <c r="AI425" s="19"/>
      <c r="AJ425" s="10"/>
      <c r="AK425">
        <v>10</v>
      </c>
    </row>
    <row r="426" spans="1:39" customFormat="1" ht="25.5" x14ac:dyDescent="0.25">
      <c r="A426" s="151" t="s">
        <v>37</v>
      </c>
      <c r="B426" s="10" t="s">
        <v>67</v>
      </c>
      <c r="C426" s="9">
        <v>5</v>
      </c>
      <c r="D426" s="11" t="s">
        <v>432</v>
      </c>
      <c r="E426" s="12" t="s">
        <v>40</v>
      </c>
      <c r="F426" s="13">
        <v>15</v>
      </c>
      <c r="G426" s="13">
        <v>16</v>
      </c>
      <c r="H426" s="14" t="s">
        <v>69</v>
      </c>
      <c r="I426" s="15">
        <v>240</v>
      </c>
      <c r="J426" s="12"/>
      <c r="K426" s="12"/>
      <c r="L426" s="16">
        <v>1</v>
      </c>
      <c r="M426" s="12">
        <f t="shared" si="75"/>
        <v>30</v>
      </c>
      <c r="N426" s="16">
        <v>0</v>
      </c>
      <c r="O426" s="12">
        <f t="shared" si="76"/>
        <v>0</v>
      </c>
      <c r="P426" s="16">
        <v>0</v>
      </c>
      <c r="Q426" s="12">
        <f t="shared" si="77"/>
        <v>0</v>
      </c>
      <c r="R426" s="16">
        <v>0</v>
      </c>
      <c r="S426" s="12">
        <f t="shared" si="78"/>
        <v>0</v>
      </c>
      <c r="T426" s="16">
        <v>0</v>
      </c>
      <c r="U426" s="12">
        <f t="shared" si="79"/>
        <v>0</v>
      </c>
      <c r="V426" s="16">
        <v>0</v>
      </c>
      <c r="W426" s="12">
        <f t="shared" si="80"/>
        <v>0</v>
      </c>
      <c r="X426" s="12" t="s">
        <v>14</v>
      </c>
      <c r="Y426" s="12" t="s">
        <v>43</v>
      </c>
      <c r="Z426" s="12"/>
      <c r="AA426" s="17" t="s">
        <v>119</v>
      </c>
      <c r="AB426" s="9" t="s">
        <v>433</v>
      </c>
      <c r="AC426" s="18">
        <v>0.125</v>
      </c>
      <c r="AD426" s="19">
        <f t="shared" si="81"/>
        <v>30</v>
      </c>
      <c r="AE426" s="19"/>
      <c r="AF426" s="19"/>
      <c r="AG426" s="19" t="s">
        <v>166</v>
      </c>
      <c r="AH426" s="19" t="s">
        <v>657</v>
      </c>
      <c r="AI426" s="19"/>
      <c r="AJ426" s="10"/>
      <c r="AK426">
        <v>10</v>
      </c>
    </row>
    <row r="427" spans="1:39" customFormat="1" ht="25.5" x14ac:dyDescent="0.25">
      <c r="A427" s="151" t="s">
        <v>37</v>
      </c>
      <c r="B427" s="10" t="s">
        <v>67</v>
      </c>
      <c r="C427" s="9">
        <v>7</v>
      </c>
      <c r="D427" s="11" t="s">
        <v>434</v>
      </c>
      <c r="E427" s="12" t="s">
        <v>40</v>
      </c>
      <c r="F427" s="13">
        <v>15</v>
      </c>
      <c r="G427" s="13">
        <v>21</v>
      </c>
      <c r="H427" s="14" t="s">
        <v>69</v>
      </c>
      <c r="I427" s="15">
        <v>315</v>
      </c>
      <c r="J427" s="12"/>
      <c r="K427" s="12"/>
      <c r="L427" s="16">
        <v>1</v>
      </c>
      <c r="M427" s="12">
        <f t="shared" ref="M427:M458" si="82">L427*$I427*AC427</f>
        <v>110.61225</v>
      </c>
      <c r="N427" s="16">
        <v>0</v>
      </c>
      <c r="O427" s="12">
        <f t="shared" ref="O427:O458" si="83">N427*$I427*AC427</f>
        <v>0</v>
      </c>
      <c r="P427" s="16">
        <v>0</v>
      </c>
      <c r="Q427" s="12">
        <f t="shared" ref="Q427:Q458" si="84">P427*$I427*AC427</f>
        <v>0</v>
      </c>
      <c r="R427" s="16">
        <v>0</v>
      </c>
      <c r="S427" s="12">
        <f t="shared" ref="S427:S458" si="85">R427*$I427*AC427</f>
        <v>0</v>
      </c>
      <c r="T427" s="16">
        <v>0</v>
      </c>
      <c r="U427" s="12">
        <f t="shared" ref="U427:U458" si="86">T427*$I427*AC427</f>
        <v>0</v>
      </c>
      <c r="V427" s="16">
        <v>0</v>
      </c>
      <c r="W427" s="12">
        <f t="shared" ref="W427:W458" si="87">V427*$I427*AC427</f>
        <v>0</v>
      </c>
      <c r="X427" s="12" t="s">
        <v>14</v>
      </c>
      <c r="Y427" s="12" t="s">
        <v>43</v>
      </c>
      <c r="Z427" s="12"/>
      <c r="AA427" s="17" t="s">
        <v>151</v>
      </c>
      <c r="AB427" s="20" t="s">
        <v>371</v>
      </c>
      <c r="AC427" s="178">
        <f>1.5*0.2341</f>
        <v>0.35115000000000002</v>
      </c>
      <c r="AD427" s="19">
        <f t="shared" ref="AD427:AD458" si="88">AC427*I427</f>
        <v>110.61225</v>
      </c>
      <c r="AE427" s="19"/>
      <c r="AF427" s="19"/>
      <c r="AG427" s="19" t="s">
        <v>166</v>
      </c>
      <c r="AH427" s="19"/>
      <c r="AI427" s="19"/>
      <c r="AJ427" s="10"/>
      <c r="AK427">
        <v>11</v>
      </c>
    </row>
    <row r="428" spans="1:39" s="171" customFormat="1" ht="25.5" x14ac:dyDescent="0.25">
      <c r="A428" s="210" t="s">
        <v>37</v>
      </c>
      <c r="B428" s="10" t="s">
        <v>67</v>
      </c>
      <c r="C428" s="10">
        <v>7</v>
      </c>
      <c r="D428" s="211" t="s">
        <v>434</v>
      </c>
      <c r="E428" s="12" t="s">
        <v>40</v>
      </c>
      <c r="F428" s="13">
        <v>15</v>
      </c>
      <c r="G428" s="13">
        <v>21</v>
      </c>
      <c r="H428" s="39" t="s">
        <v>69</v>
      </c>
      <c r="I428" s="15">
        <v>315</v>
      </c>
      <c r="J428" s="12"/>
      <c r="K428" s="12"/>
      <c r="L428" s="16">
        <v>1</v>
      </c>
      <c r="M428" s="12">
        <f t="shared" si="82"/>
        <v>36.870750000000001</v>
      </c>
      <c r="N428" s="16">
        <v>0</v>
      </c>
      <c r="O428" s="12">
        <f t="shared" si="83"/>
        <v>0</v>
      </c>
      <c r="P428" s="16">
        <v>0</v>
      </c>
      <c r="Q428" s="12">
        <f t="shared" si="84"/>
        <v>0</v>
      </c>
      <c r="R428" s="16">
        <v>0</v>
      </c>
      <c r="S428" s="12">
        <f t="shared" si="85"/>
        <v>0</v>
      </c>
      <c r="T428" s="16">
        <v>0</v>
      </c>
      <c r="U428" s="12">
        <f t="shared" si="86"/>
        <v>0</v>
      </c>
      <c r="V428" s="16">
        <v>0</v>
      </c>
      <c r="W428" s="12">
        <f t="shared" si="87"/>
        <v>0</v>
      </c>
      <c r="X428" s="12" t="s">
        <v>14</v>
      </c>
      <c r="Y428" s="12" t="s">
        <v>43</v>
      </c>
      <c r="Z428" s="12"/>
      <c r="AA428" s="212" t="s">
        <v>151</v>
      </c>
      <c r="AB428" s="12" t="s">
        <v>223</v>
      </c>
      <c r="AC428" s="213">
        <f>0.5*0.2341</f>
        <v>0.11705</v>
      </c>
      <c r="AD428" s="214">
        <f t="shared" si="88"/>
        <v>36.870750000000001</v>
      </c>
      <c r="AE428" s="214"/>
      <c r="AF428" s="214"/>
      <c r="AG428" s="214" t="s">
        <v>166</v>
      </c>
      <c r="AH428" s="214"/>
      <c r="AI428" s="214"/>
      <c r="AJ428" s="10"/>
      <c r="AK428" s="171">
        <v>11</v>
      </c>
    </row>
    <row r="429" spans="1:39" customFormat="1" ht="25.5" x14ac:dyDescent="0.25">
      <c r="A429" s="151" t="s">
        <v>37</v>
      </c>
      <c r="B429" s="10" t="s">
        <v>67</v>
      </c>
      <c r="C429" s="9">
        <v>7</v>
      </c>
      <c r="D429" s="11" t="s">
        <v>434</v>
      </c>
      <c r="E429" s="12" t="s">
        <v>40</v>
      </c>
      <c r="F429" s="13">
        <v>15</v>
      </c>
      <c r="G429" s="13">
        <v>21</v>
      </c>
      <c r="H429" s="14" t="s">
        <v>69</v>
      </c>
      <c r="I429" s="15">
        <v>315</v>
      </c>
      <c r="J429" s="12"/>
      <c r="K429" s="12"/>
      <c r="L429" s="16">
        <v>1</v>
      </c>
      <c r="M429" s="12">
        <f t="shared" si="82"/>
        <v>73.741500000000002</v>
      </c>
      <c r="N429" s="16">
        <v>0</v>
      </c>
      <c r="O429" s="12">
        <f t="shared" si="83"/>
        <v>0</v>
      </c>
      <c r="P429" s="16">
        <v>0</v>
      </c>
      <c r="Q429" s="12">
        <f t="shared" si="84"/>
        <v>0</v>
      </c>
      <c r="R429" s="16">
        <v>0</v>
      </c>
      <c r="S429" s="12">
        <f t="shared" si="85"/>
        <v>0</v>
      </c>
      <c r="T429" s="16">
        <v>0</v>
      </c>
      <c r="U429" s="12">
        <f t="shared" si="86"/>
        <v>0</v>
      </c>
      <c r="V429" s="16">
        <v>0</v>
      </c>
      <c r="W429" s="12">
        <f t="shared" si="87"/>
        <v>0</v>
      </c>
      <c r="X429" s="12" t="s">
        <v>14</v>
      </c>
      <c r="Y429" s="12" t="s">
        <v>43</v>
      </c>
      <c r="Z429" s="12"/>
      <c r="AA429" s="17" t="s">
        <v>151</v>
      </c>
      <c r="AB429" s="20" t="s">
        <v>265</v>
      </c>
      <c r="AC429" s="178">
        <v>0.2341</v>
      </c>
      <c r="AD429" s="19">
        <f t="shared" si="88"/>
        <v>73.741500000000002</v>
      </c>
      <c r="AE429" s="19"/>
      <c r="AF429" s="19"/>
      <c r="AG429" s="19" t="s">
        <v>166</v>
      </c>
      <c r="AH429" s="19"/>
      <c r="AI429" s="19"/>
      <c r="AJ429" s="10"/>
      <c r="AK429">
        <v>11</v>
      </c>
    </row>
    <row r="430" spans="1:39" customFormat="1" ht="25.5" x14ac:dyDescent="0.25">
      <c r="A430" s="157" t="s">
        <v>37</v>
      </c>
      <c r="B430" s="50" t="s">
        <v>67</v>
      </c>
      <c r="C430" s="49">
        <v>7</v>
      </c>
      <c r="D430" s="51" t="s">
        <v>434</v>
      </c>
      <c r="E430" s="27" t="s">
        <v>40</v>
      </c>
      <c r="F430" s="52">
        <v>15</v>
      </c>
      <c r="G430" s="52">
        <v>21</v>
      </c>
      <c r="H430" s="53" t="s">
        <v>69</v>
      </c>
      <c r="I430" s="33">
        <v>315</v>
      </c>
      <c r="J430" s="27"/>
      <c r="K430" s="27"/>
      <c r="L430" s="54">
        <v>1</v>
      </c>
      <c r="M430" s="12">
        <f t="shared" si="82"/>
        <v>73.741500000000002</v>
      </c>
      <c r="N430" s="54">
        <v>0</v>
      </c>
      <c r="O430" s="12">
        <f t="shared" si="83"/>
        <v>0</v>
      </c>
      <c r="P430" s="54">
        <v>0</v>
      </c>
      <c r="Q430" s="12">
        <f t="shared" si="84"/>
        <v>0</v>
      </c>
      <c r="R430" s="54">
        <v>0</v>
      </c>
      <c r="S430" s="12">
        <f t="shared" si="85"/>
        <v>0</v>
      </c>
      <c r="T430" s="54">
        <v>0</v>
      </c>
      <c r="U430" s="12">
        <f t="shared" si="86"/>
        <v>0</v>
      </c>
      <c r="V430" s="54">
        <v>0</v>
      </c>
      <c r="W430" s="12">
        <f t="shared" si="87"/>
        <v>0</v>
      </c>
      <c r="X430" s="27" t="s">
        <v>14</v>
      </c>
      <c r="Y430" s="27" t="s">
        <v>43</v>
      </c>
      <c r="Z430" s="27"/>
      <c r="AA430" s="55" t="s">
        <v>151</v>
      </c>
      <c r="AB430" s="56" t="s">
        <v>404</v>
      </c>
      <c r="AC430" s="178">
        <v>0.2341</v>
      </c>
      <c r="AD430" s="57">
        <f t="shared" si="88"/>
        <v>73.741500000000002</v>
      </c>
      <c r="AE430" s="19"/>
      <c r="AF430" s="57"/>
      <c r="AG430" s="57" t="s">
        <v>166</v>
      </c>
      <c r="AH430" s="57"/>
      <c r="AI430" s="57"/>
      <c r="AJ430" s="50"/>
      <c r="AK430">
        <v>11</v>
      </c>
    </row>
    <row r="431" spans="1:39" customFormat="1" ht="114.75" x14ac:dyDescent="0.25">
      <c r="A431" s="151" t="s">
        <v>37</v>
      </c>
      <c r="B431" s="10" t="s">
        <v>67</v>
      </c>
      <c r="C431" s="9">
        <v>7</v>
      </c>
      <c r="D431" s="11" t="s">
        <v>434</v>
      </c>
      <c r="E431" s="12" t="s">
        <v>40</v>
      </c>
      <c r="F431" s="13">
        <v>15</v>
      </c>
      <c r="G431" s="13">
        <v>21</v>
      </c>
      <c r="H431" s="14" t="s">
        <v>69</v>
      </c>
      <c r="I431" s="15">
        <v>315</v>
      </c>
      <c r="J431" s="12"/>
      <c r="K431" s="12"/>
      <c r="L431" s="16">
        <v>1</v>
      </c>
      <c r="M431" s="12">
        <f t="shared" si="82"/>
        <v>20.002500000000001</v>
      </c>
      <c r="N431" s="16">
        <v>0</v>
      </c>
      <c r="O431" s="12">
        <f t="shared" si="83"/>
        <v>0</v>
      </c>
      <c r="P431" s="16">
        <v>0</v>
      </c>
      <c r="Q431" s="12">
        <f t="shared" si="84"/>
        <v>0</v>
      </c>
      <c r="R431" s="16">
        <v>0</v>
      </c>
      <c r="S431" s="12">
        <f t="shared" si="85"/>
        <v>0</v>
      </c>
      <c r="T431" s="16">
        <v>0</v>
      </c>
      <c r="U431" s="12">
        <f t="shared" si="86"/>
        <v>0</v>
      </c>
      <c r="V431" s="16">
        <v>0</v>
      </c>
      <c r="W431" s="12">
        <f t="shared" si="87"/>
        <v>0</v>
      </c>
      <c r="X431" s="12" t="s">
        <v>14</v>
      </c>
      <c r="Y431" s="12" t="s">
        <v>43</v>
      </c>
      <c r="Z431" s="12"/>
      <c r="AA431" s="17" t="s">
        <v>151</v>
      </c>
      <c r="AB431" s="20" t="s">
        <v>254</v>
      </c>
      <c r="AC431" s="177">
        <v>6.3500000000000001E-2</v>
      </c>
      <c r="AD431" s="19">
        <f t="shared" si="88"/>
        <v>20.002500000000001</v>
      </c>
      <c r="AE431" s="19"/>
      <c r="AF431" s="19" t="s">
        <v>753</v>
      </c>
      <c r="AG431" s="19" t="s">
        <v>166</v>
      </c>
      <c r="AH431" s="19"/>
      <c r="AI431" s="19"/>
      <c r="AJ431" s="50"/>
      <c r="AK431">
        <v>11</v>
      </c>
      <c r="AL431" s="173"/>
      <c r="AM431" s="173"/>
    </row>
    <row r="432" spans="1:39" customFormat="1" x14ac:dyDescent="0.25">
      <c r="A432" s="151" t="s">
        <v>37</v>
      </c>
      <c r="B432" s="10" t="s">
        <v>67</v>
      </c>
      <c r="C432" s="9">
        <v>9</v>
      </c>
      <c r="D432" s="14" t="s">
        <v>429</v>
      </c>
      <c r="E432" s="12" t="s">
        <v>40</v>
      </c>
      <c r="F432" s="13">
        <v>20</v>
      </c>
      <c r="G432" s="13">
        <v>10</v>
      </c>
      <c r="H432" s="14" t="s">
        <v>74</v>
      </c>
      <c r="I432" s="15">
        <v>20</v>
      </c>
      <c r="J432" s="12"/>
      <c r="K432" s="12"/>
      <c r="L432" s="16">
        <v>1</v>
      </c>
      <c r="M432" s="12">
        <f t="shared" si="82"/>
        <v>4</v>
      </c>
      <c r="N432" s="16">
        <v>0</v>
      </c>
      <c r="O432" s="12">
        <f t="shared" si="83"/>
        <v>0</v>
      </c>
      <c r="P432" s="16">
        <v>0</v>
      </c>
      <c r="Q432" s="12">
        <f t="shared" si="84"/>
        <v>0</v>
      </c>
      <c r="R432" s="16">
        <v>0</v>
      </c>
      <c r="S432" s="12">
        <f t="shared" si="85"/>
        <v>0</v>
      </c>
      <c r="T432" s="16">
        <v>0</v>
      </c>
      <c r="U432" s="12">
        <f t="shared" si="86"/>
        <v>0</v>
      </c>
      <c r="V432" s="16">
        <v>0</v>
      </c>
      <c r="W432" s="12">
        <f t="shared" si="87"/>
        <v>0</v>
      </c>
      <c r="X432" s="12" t="s">
        <v>14</v>
      </c>
      <c r="Y432" s="12" t="s">
        <v>43</v>
      </c>
      <c r="Z432" s="12"/>
      <c r="AA432" s="17" t="s">
        <v>119</v>
      </c>
      <c r="AB432" s="20" t="s">
        <v>231</v>
      </c>
      <c r="AC432" s="72">
        <v>0.2</v>
      </c>
      <c r="AD432" s="19">
        <f t="shared" si="88"/>
        <v>4</v>
      </c>
      <c r="AE432" s="19"/>
      <c r="AF432" s="19"/>
      <c r="AG432" s="19" t="s">
        <v>166</v>
      </c>
      <c r="AH432" s="19"/>
      <c r="AI432" s="19"/>
      <c r="AJ432" s="10"/>
      <c r="AK432">
        <v>12</v>
      </c>
      <c r="AL432" s="173" t="s">
        <v>166</v>
      </c>
      <c r="AM432" s="173" t="s">
        <v>705</v>
      </c>
    </row>
    <row r="433" spans="1:37" customFormat="1" ht="25.5" x14ac:dyDescent="0.25">
      <c r="A433" s="151" t="s">
        <v>37</v>
      </c>
      <c r="B433" s="10" t="s">
        <v>67</v>
      </c>
      <c r="C433" s="9">
        <v>9</v>
      </c>
      <c r="D433" s="14" t="s">
        <v>429</v>
      </c>
      <c r="E433" s="12" t="s">
        <v>90</v>
      </c>
      <c r="F433" s="13">
        <v>20</v>
      </c>
      <c r="G433" s="13">
        <v>10</v>
      </c>
      <c r="H433" s="14" t="s">
        <v>69</v>
      </c>
      <c r="I433" s="15">
        <v>200</v>
      </c>
      <c r="J433" s="12"/>
      <c r="K433" s="12"/>
      <c r="L433" s="16">
        <v>1</v>
      </c>
      <c r="M433" s="12">
        <f t="shared" si="82"/>
        <v>20</v>
      </c>
      <c r="N433" s="16">
        <v>0</v>
      </c>
      <c r="O433" s="12">
        <f t="shared" si="83"/>
        <v>0</v>
      </c>
      <c r="P433" s="16">
        <v>0</v>
      </c>
      <c r="Q433" s="12">
        <f t="shared" si="84"/>
        <v>0</v>
      </c>
      <c r="R433" s="16">
        <v>0</v>
      </c>
      <c r="S433" s="12">
        <f t="shared" si="85"/>
        <v>0</v>
      </c>
      <c r="T433" s="16">
        <v>0</v>
      </c>
      <c r="U433" s="12">
        <f t="shared" si="86"/>
        <v>0</v>
      </c>
      <c r="V433" s="16">
        <v>0</v>
      </c>
      <c r="W433" s="12">
        <f t="shared" si="87"/>
        <v>0</v>
      </c>
      <c r="X433" s="12" t="s">
        <v>14</v>
      </c>
      <c r="Y433" s="12" t="s">
        <v>43</v>
      </c>
      <c r="Z433" s="12"/>
      <c r="AA433" s="17" t="s">
        <v>119</v>
      </c>
      <c r="AB433" s="75" t="s">
        <v>231</v>
      </c>
      <c r="AC433" s="18">
        <v>0.1</v>
      </c>
      <c r="AD433" s="19">
        <f t="shared" si="88"/>
        <v>20</v>
      </c>
      <c r="AE433" s="19"/>
      <c r="AF433" s="19"/>
      <c r="AG433" s="19" t="s">
        <v>166</v>
      </c>
      <c r="AH433" s="19"/>
      <c r="AI433" s="19"/>
      <c r="AJ433" s="10"/>
      <c r="AK433">
        <v>11</v>
      </c>
    </row>
    <row r="434" spans="1:37" customFormat="1" ht="25.5" x14ac:dyDescent="0.25">
      <c r="A434" s="151" t="s">
        <v>37</v>
      </c>
      <c r="B434" s="10" t="s">
        <v>67</v>
      </c>
      <c r="C434" s="9">
        <v>9</v>
      </c>
      <c r="D434" s="14" t="s">
        <v>429</v>
      </c>
      <c r="E434" s="12" t="s">
        <v>90</v>
      </c>
      <c r="F434" s="13">
        <v>20</v>
      </c>
      <c r="G434" s="13">
        <v>10</v>
      </c>
      <c r="H434" s="14" t="s">
        <v>69</v>
      </c>
      <c r="I434" s="15">
        <v>200</v>
      </c>
      <c r="J434" s="12"/>
      <c r="K434" s="12"/>
      <c r="L434" s="16">
        <v>1</v>
      </c>
      <c r="M434" s="12">
        <f t="shared" si="82"/>
        <v>20</v>
      </c>
      <c r="N434" s="16">
        <v>0</v>
      </c>
      <c r="O434" s="12">
        <f t="shared" si="83"/>
        <v>0</v>
      </c>
      <c r="P434" s="16">
        <v>0</v>
      </c>
      <c r="Q434" s="12">
        <f t="shared" si="84"/>
        <v>0</v>
      </c>
      <c r="R434" s="16">
        <v>0</v>
      </c>
      <c r="S434" s="12">
        <f t="shared" si="85"/>
        <v>0</v>
      </c>
      <c r="T434" s="16">
        <v>0</v>
      </c>
      <c r="U434" s="12">
        <f t="shared" si="86"/>
        <v>0</v>
      </c>
      <c r="V434" s="16">
        <v>0</v>
      </c>
      <c r="W434" s="12">
        <f t="shared" si="87"/>
        <v>0</v>
      </c>
      <c r="X434" s="12" t="s">
        <v>14</v>
      </c>
      <c r="Y434" s="12" t="s">
        <v>43</v>
      </c>
      <c r="Z434" s="12"/>
      <c r="AA434" s="17" t="s">
        <v>119</v>
      </c>
      <c r="AB434" s="20" t="s">
        <v>435</v>
      </c>
      <c r="AC434" s="18">
        <v>0.1</v>
      </c>
      <c r="AD434" s="19">
        <f t="shared" si="88"/>
        <v>20</v>
      </c>
      <c r="AE434" s="19"/>
      <c r="AF434" s="19"/>
      <c r="AG434" s="19" t="s">
        <v>166</v>
      </c>
      <c r="AH434" s="19"/>
      <c r="AI434" s="19"/>
      <c r="AJ434" s="10"/>
      <c r="AK434">
        <v>11</v>
      </c>
    </row>
    <row r="435" spans="1:37" customFormat="1" ht="25.5" x14ac:dyDescent="0.25">
      <c r="A435" s="151" t="s">
        <v>37</v>
      </c>
      <c r="B435" s="10" t="s">
        <v>67</v>
      </c>
      <c r="C435" s="9">
        <v>9</v>
      </c>
      <c r="D435" s="14" t="s">
        <v>429</v>
      </c>
      <c r="E435" s="12" t="s">
        <v>90</v>
      </c>
      <c r="F435" s="13">
        <v>20</v>
      </c>
      <c r="G435" s="13">
        <v>10</v>
      </c>
      <c r="H435" s="14" t="s">
        <v>69</v>
      </c>
      <c r="I435" s="15">
        <v>200</v>
      </c>
      <c r="J435" s="12"/>
      <c r="K435" s="12"/>
      <c r="L435" s="16">
        <v>1</v>
      </c>
      <c r="M435" s="12">
        <f t="shared" si="82"/>
        <v>20</v>
      </c>
      <c r="N435" s="16">
        <v>0</v>
      </c>
      <c r="O435" s="12">
        <f t="shared" si="83"/>
        <v>0</v>
      </c>
      <c r="P435" s="16">
        <v>0</v>
      </c>
      <c r="Q435" s="12">
        <f t="shared" si="84"/>
        <v>0</v>
      </c>
      <c r="R435" s="16">
        <v>0</v>
      </c>
      <c r="S435" s="12">
        <f t="shared" si="85"/>
        <v>0</v>
      </c>
      <c r="T435" s="16">
        <v>0</v>
      </c>
      <c r="U435" s="12">
        <f t="shared" si="86"/>
        <v>0</v>
      </c>
      <c r="V435" s="16">
        <v>0</v>
      </c>
      <c r="W435" s="12">
        <f t="shared" si="87"/>
        <v>0</v>
      </c>
      <c r="X435" s="12" t="s">
        <v>14</v>
      </c>
      <c r="Y435" s="12" t="s">
        <v>43</v>
      </c>
      <c r="Z435" s="12"/>
      <c r="AA435" s="17" t="s">
        <v>119</v>
      </c>
      <c r="AB435" s="20" t="s">
        <v>403</v>
      </c>
      <c r="AC435" s="18">
        <v>0.1</v>
      </c>
      <c r="AD435" s="19">
        <f t="shared" si="88"/>
        <v>20</v>
      </c>
      <c r="AE435" s="19"/>
      <c r="AF435" s="19"/>
      <c r="AG435" s="19" t="s">
        <v>166</v>
      </c>
      <c r="AH435" s="19"/>
      <c r="AI435" s="19"/>
      <c r="AJ435" s="10"/>
      <c r="AK435">
        <v>11</v>
      </c>
    </row>
    <row r="436" spans="1:37" customFormat="1" ht="25.5" x14ac:dyDescent="0.25">
      <c r="A436" s="151" t="s">
        <v>37</v>
      </c>
      <c r="B436" s="10" t="s">
        <v>67</v>
      </c>
      <c r="C436" s="9">
        <v>9</v>
      </c>
      <c r="D436" s="14" t="s">
        <v>429</v>
      </c>
      <c r="E436" s="12" t="s">
        <v>90</v>
      </c>
      <c r="F436" s="13">
        <v>20</v>
      </c>
      <c r="G436" s="13">
        <v>10</v>
      </c>
      <c r="H436" s="14" t="s">
        <v>69</v>
      </c>
      <c r="I436" s="15">
        <v>200</v>
      </c>
      <c r="J436" s="12"/>
      <c r="K436" s="12"/>
      <c r="L436" s="16">
        <v>1</v>
      </c>
      <c r="M436" s="12">
        <f t="shared" si="82"/>
        <v>20</v>
      </c>
      <c r="N436" s="16">
        <v>0</v>
      </c>
      <c r="O436" s="12">
        <f t="shared" si="83"/>
        <v>0</v>
      </c>
      <c r="P436" s="16">
        <v>0</v>
      </c>
      <c r="Q436" s="12">
        <f t="shared" si="84"/>
        <v>0</v>
      </c>
      <c r="R436" s="16">
        <v>0</v>
      </c>
      <c r="S436" s="12">
        <f t="shared" si="85"/>
        <v>0</v>
      </c>
      <c r="T436" s="16">
        <v>0</v>
      </c>
      <c r="U436" s="12">
        <f t="shared" si="86"/>
        <v>0</v>
      </c>
      <c r="V436" s="16">
        <v>0</v>
      </c>
      <c r="W436" s="12">
        <f t="shared" si="87"/>
        <v>0</v>
      </c>
      <c r="X436" s="12" t="s">
        <v>14</v>
      </c>
      <c r="Y436" s="12" t="s">
        <v>43</v>
      </c>
      <c r="Z436" s="12"/>
      <c r="AA436" s="17" t="s">
        <v>119</v>
      </c>
      <c r="AB436" s="20" t="s">
        <v>365</v>
      </c>
      <c r="AC436" s="18">
        <v>0.1</v>
      </c>
      <c r="AD436" s="19">
        <f t="shared" si="88"/>
        <v>20</v>
      </c>
      <c r="AE436" s="19"/>
      <c r="AF436" s="19"/>
      <c r="AG436" s="19" t="s">
        <v>166</v>
      </c>
      <c r="AH436" s="19"/>
      <c r="AI436" s="19"/>
      <c r="AJ436" s="10"/>
      <c r="AK436">
        <v>11</v>
      </c>
    </row>
    <row r="437" spans="1:37" customFormat="1" ht="25.5" x14ac:dyDescent="0.25">
      <c r="A437" s="151" t="s">
        <v>37</v>
      </c>
      <c r="B437" s="10" t="s">
        <v>67</v>
      </c>
      <c r="C437" s="9">
        <v>9</v>
      </c>
      <c r="D437" s="14" t="s">
        <v>429</v>
      </c>
      <c r="E437" s="12" t="s">
        <v>90</v>
      </c>
      <c r="F437" s="13">
        <v>20</v>
      </c>
      <c r="G437" s="13">
        <v>10</v>
      </c>
      <c r="H437" s="14" t="s">
        <v>69</v>
      </c>
      <c r="I437" s="15">
        <v>200</v>
      </c>
      <c r="J437" s="12"/>
      <c r="K437" s="12"/>
      <c r="L437" s="16">
        <v>1</v>
      </c>
      <c r="M437" s="12">
        <f t="shared" si="82"/>
        <v>120</v>
      </c>
      <c r="N437" s="16">
        <v>0</v>
      </c>
      <c r="O437" s="12">
        <f t="shared" si="83"/>
        <v>0</v>
      </c>
      <c r="P437" s="16">
        <v>0</v>
      </c>
      <c r="Q437" s="12">
        <f t="shared" si="84"/>
        <v>0</v>
      </c>
      <c r="R437" s="16">
        <v>0</v>
      </c>
      <c r="S437" s="12">
        <f t="shared" si="85"/>
        <v>0</v>
      </c>
      <c r="T437" s="16">
        <v>0</v>
      </c>
      <c r="U437" s="12">
        <f t="shared" si="86"/>
        <v>0</v>
      </c>
      <c r="V437" s="16">
        <v>0</v>
      </c>
      <c r="W437" s="12">
        <f t="shared" si="87"/>
        <v>0</v>
      </c>
      <c r="X437" s="12" t="s">
        <v>14</v>
      </c>
      <c r="Y437" s="12" t="s">
        <v>43</v>
      </c>
      <c r="Z437" s="12"/>
      <c r="AA437" s="17" t="s">
        <v>119</v>
      </c>
      <c r="AB437" s="20" t="s">
        <v>229</v>
      </c>
      <c r="AC437" s="18">
        <v>0.6</v>
      </c>
      <c r="AD437" s="19">
        <f t="shared" si="88"/>
        <v>120</v>
      </c>
      <c r="AE437" s="19"/>
      <c r="AF437" s="19"/>
      <c r="AG437" s="19" t="s">
        <v>166</v>
      </c>
      <c r="AH437" s="19"/>
      <c r="AI437" s="19"/>
      <c r="AJ437" s="10"/>
      <c r="AK437">
        <v>11</v>
      </c>
    </row>
    <row r="438" spans="1:37" customFormat="1" ht="25.5" x14ac:dyDescent="0.25">
      <c r="A438" s="151" t="s">
        <v>37</v>
      </c>
      <c r="B438" s="10" t="s">
        <v>67</v>
      </c>
      <c r="C438" s="9">
        <v>9</v>
      </c>
      <c r="D438" s="11" t="s">
        <v>436</v>
      </c>
      <c r="E438" s="12" t="s">
        <v>40</v>
      </c>
      <c r="F438" s="13">
        <v>15</v>
      </c>
      <c r="G438" s="13">
        <v>18</v>
      </c>
      <c r="H438" s="14" t="s">
        <v>69</v>
      </c>
      <c r="I438" s="15">
        <v>360</v>
      </c>
      <c r="J438" s="12"/>
      <c r="K438" s="12"/>
      <c r="L438" s="16">
        <v>1</v>
      </c>
      <c r="M438" s="12">
        <f t="shared" si="82"/>
        <v>45</v>
      </c>
      <c r="N438" s="16">
        <v>0</v>
      </c>
      <c r="O438" s="12">
        <f t="shared" si="83"/>
        <v>0</v>
      </c>
      <c r="P438" s="16">
        <v>0</v>
      </c>
      <c r="Q438" s="12">
        <f t="shared" si="84"/>
        <v>0</v>
      </c>
      <c r="R438" s="16">
        <v>0</v>
      </c>
      <c r="S438" s="12">
        <f t="shared" si="85"/>
        <v>0</v>
      </c>
      <c r="T438" s="16">
        <v>0</v>
      </c>
      <c r="U438" s="12">
        <f t="shared" si="86"/>
        <v>0</v>
      </c>
      <c r="V438" s="16">
        <v>0</v>
      </c>
      <c r="W438" s="12">
        <f t="shared" si="87"/>
        <v>0</v>
      </c>
      <c r="X438" s="12" t="s">
        <v>14</v>
      </c>
      <c r="Y438" s="12" t="s">
        <v>43</v>
      </c>
      <c r="Z438" s="12"/>
      <c r="AA438" s="17" t="s">
        <v>151</v>
      </c>
      <c r="AB438" s="20" t="s">
        <v>254</v>
      </c>
      <c r="AC438" s="18">
        <v>0.125</v>
      </c>
      <c r="AD438" s="19">
        <f t="shared" si="88"/>
        <v>45</v>
      </c>
      <c r="AE438" s="19"/>
      <c r="AF438" s="19"/>
      <c r="AG438" s="19" t="s">
        <v>166</v>
      </c>
      <c r="AH438" s="19"/>
      <c r="AI438" s="19"/>
      <c r="AJ438" s="10"/>
      <c r="AK438">
        <v>11</v>
      </c>
    </row>
    <row r="439" spans="1:37" customFormat="1" ht="25.5" x14ac:dyDescent="0.25">
      <c r="A439" s="151" t="s">
        <v>37</v>
      </c>
      <c r="B439" s="10" t="s">
        <v>67</v>
      </c>
      <c r="C439" s="9">
        <v>9</v>
      </c>
      <c r="D439" s="11" t="s">
        <v>436</v>
      </c>
      <c r="E439" s="12" t="s">
        <v>40</v>
      </c>
      <c r="F439" s="13">
        <v>15</v>
      </c>
      <c r="G439" s="13">
        <v>18</v>
      </c>
      <c r="H439" s="14" t="s">
        <v>69</v>
      </c>
      <c r="I439" s="15">
        <v>360</v>
      </c>
      <c r="J439" s="12"/>
      <c r="K439" s="12"/>
      <c r="L439" s="16">
        <v>1</v>
      </c>
      <c r="M439" s="12">
        <f t="shared" si="82"/>
        <v>45</v>
      </c>
      <c r="N439" s="16">
        <v>0</v>
      </c>
      <c r="O439" s="12">
        <f t="shared" si="83"/>
        <v>0</v>
      </c>
      <c r="P439" s="16">
        <v>0</v>
      </c>
      <c r="Q439" s="12">
        <f t="shared" si="84"/>
        <v>0</v>
      </c>
      <c r="R439" s="16">
        <v>0</v>
      </c>
      <c r="S439" s="12">
        <f t="shared" si="85"/>
        <v>0</v>
      </c>
      <c r="T439" s="16">
        <v>0</v>
      </c>
      <c r="U439" s="12">
        <f t="shared" si="86"/>
        <v>0</v>
      </c>
      <c r="V439" s="16">
        <v>0</v>
      </c>
      <c r="W439" s="12">
        <f t="shared" si="87"/>
        <v>0</v>
      </c>
      <c r="X439" s="12" t="s">
        <v>14</v>
      </c>
      <c r="Y439" s="12" t="s">
        <v>43</v>
      </c>
      <c r="Z439" s="12"/>
      <c r="AA439" s="17" t="s">
        <v>151</v>
      </c>
      <c r="AB439" s="20" t="s">
        <v>200</v>
      </c>
      <c r="AC439" s="18">
        <v>0.125</v>
      </c>
      <c r="AD439" s="19">
        <f t="shared" si="88"/>
        <v>45</v>
      </c>
      <c r="AE439" s="19"/>
      <c r="AF439" s="19"/>
      <c r="AG439" s="19" t="s">
        <v>166</v>
      </c>
      <c r="AH439" s="19"/>
      <c r="AI439" s="19"/>
      <c r="AJ439" s="10"/>
      <c r="AK439">
        <v>11</v>
      </c>
    </row>
    <row r="440" spans="1:37" customFormat="1" ht="25.5" x14ac:dyDescent="0.25">
      <c r="A440" s="151" t="s">
        <v>37</v>
      </c>
      <c r="B440" s="10" t="s">
        <v>67</v>
      </c>
      <c r="C440" s="9">
        <v>9</v>
      </c>
      <c r="D440" s="11" t="s">
        <v>436</v>
      </c>
      <c r="E440" s="12" t="s">
        <v>40</v>
      </c>
      <c r="F440" s="13">
        <v>15</v>
      </c>
      <c r="G440" s="13">
        <v>18</v>
      </c>
      <c r="H440" s="14" t="s">
        <v>69</v>
      </c>
      <c r="I440" s="15">
        <v>360</v>
      </c>
      <c r="J440" s="12">
        <f>(M440+O440+Q440+S440+U440+W440)/AC440</f>
        <v>360</v>
      </c>
      <c r="K440" s="12"/>
      <c r="L440" s="16">
        <v>1</v>
      </c>
      <c r="M440" s="12">
        <f t="shared" si="82"/>
        <v>45</v>
      </c>
      <c r="N440" s="16">
        <v>0</v>
      </c>
      <c r="O440" s="12">
        <f t="shared" si="83"/>
        <v>0</v>
      </c>
      <c r="P440" s="16">
        <v>0</v>
      </c>
      <c r="Q440" s="12">
        <f t="shared" si="84"/>
        <v>0</v>
      </c>
      <c r="R440" s="16">
        <v>0</v>
      </c>
      <c r="S440" s="12">
        <f t="shared" si="85"/>
        <v>0</v>
      </c>
      <c r="T440" s="16">
        <v>0</v>
      </c>
      <c r="U440" s="12">
        <f t="shared" si="86"/>
        <v>0</v>
      </c>
      <c r="V440" s="16">
        <v>0</v>
      </c>
      <c r="W440" s="12">
        <f t="shared" si="87"/>
        <v>0</v>
      </c>
      <c r="X440" s="12" t="s">
        <v>14</v>
      </c>
      <c r="Y440" s="12" t="s">
        <v>43</v>
      </c>
      <c r="Z440" s="12"/>
      <c r="AA440" s="17" t="s">
        <v>151</v>
      </c>
      <c r="AB440" s="20" t="s">
        <v>152</v>
      </c>
      <c r="AC440" s="18">
        <v>0.125</v>
      </c>
      <c r="AD440" s="19">
        <f t="shared" si="88"/>
        <v>45</v>
      </c>
      <c r="AE440" s="19"/>
      <c r="AF440" s="19"/>
      <c r="AG440" s="19" t="s">
        <v>166</v>
      </c>
      <c r="AH440" s="19"/>
      <c r="AI440" s="19"/>
      <c r="AJ440" s="10"/>
      <c r="AK440">
        <v>11</v>
      </c>
    </row>
    <row r="441" spans="1:37" customFormat="1" ht="25.5" x14ac:dyDescent="0.25">
      <c r="A441" s="151" t="s">
        <v>37</v>
      </c>
      <c r="B441" s="10" t="s">
        <v>38</v>
      </c>
      <c r="C441" s="9">
        <v>5</v>
      </c>
      <c r="D441" s="11" t="s">
        <v>425</v>
      </c>
      <c r="E441" s="12" t="s">
        <v>40</v>
      </c>
      <c r="F441" s="13">
        <v>5</v>
      </c>
      <c r="G441" s="13">
        <v>16</v>
      </c>
      <c r="H441" s="14" t="s">
        <v>48</v>
      </c>
      <c r="I441" s="15">
        <v>5.3</v>
      </c>
      <c r="J441" s="12"/>
      <c r="K441" s="12" t="s">
        <v>386</v>
      </c>
      <c r="L441" s="16">
        <v>1</v>
      </c>
      <c r="M441" s="12">
        <f t="shared" si="82"/>
        <v>2.65</v>
      </c>
      <c r="N441" s="16">
        <v>0</v>
      </c>
      <c r="O441" s="12">
        <f t="shared" si="83"/>
        <v>0</v>
      </c>
      <c r="P441" s="16">
        <v>0</v>
      </c>
      <c r="Q441" s="12">
        <f t="shared" si="84"/>
        <v>0</v>
      </c>
      <c r="R441" s="16">
        <v>0</v>
      </c>
      <c r="S441" s="12">
        <f t="shared" si="85"/>
        <v>0</v>
      </c>
      <c r="T441" s="16">
        <v>0</v>
      </c>
      <c r="U441" s="12">
        <f t="shared" si="86"/>
        <v>0</v>
      </c>
      <c r="V441" s="16">
        <v>0</v>
      </c>
      <c r="W441" s="12">
        <f t="shared" si="87"/>
        <v>0</v>
      </c>
      <c r="X441" s="12" t="s">
        <v>14</v>
      </c>
      <c r="Y441" s="12" t="s">
        <v>43</v>
      </c>
      <c r="Z441" s="12"/>
      <c r="AA441" s="17" t="s">
        <v>151</v>
      </c>
      <c r="AB441" s="21" t="s">
        <v>274</v>
      </c>
      <c r="AC441" s="18">
        <f>1/2</f>
        <v>0.5</v>
      </c>
      <c r="AD441" s="19">
        <f t="shared" si="88"/>
        <v>2.65</v>
      </c>
      <c r="AE441" s="19"/>
      <c r="AF441" s="19"/>
      <c r="AG441" s="19" t="s">
        <v>166</v>
      </c>
      <c r="AH441" s="19" t="s">
        <v>80</v>
      </c>
      <c r="AI441" s="19"/>
      <c r="AJ441" s="10"/>
      <c r="AK441">
        <v>2</v>
      </c>
    </row>
    <row r="442" spans="1:37" customFormat="1" ht="25.5" x14ac:dyDescent="0.25">
      <c r="A442" s="151" t="s">
        <v>37</v>
      </c>
      <c r="B442" s="10" t="s">
        <v>38</v>
      </c>
      <c r="C442" s="9">
        <v>5</v>
      </c>
      <c r="D442" s="11" t="s">
        <v>425</v>
      </c>
      <c r="E442" s="12" t="s">
        <v>90</v>
      </c>
      <c r="F442" s="13">
        <v>5</v>
      </c>
      <c r="G442" s="13">
        <v>16</v>
      </c>
      <c r="H442" s="14" t="s">
        <v>48</v>
      </c>
      <c r="I442" s="15">
        <v>5.3</v>
      </c>
      <c r="J442" s="12"/>
      <c r="K442" s="12" t="s">
        <v>386</v>
      </c>
      <c r="L442" s="16">
        <v>1</v>
      </c>
      <c r="M442" s="12">
        <f t="shared" si="82"/>
        <v>2.65</v>
      </c>
      <c r="N442" s="16">
        <v>0</v>
      </c>
      <c r="O442" s="12">
        <f t="shared" si="83"/>
        <v>0</v>
      </c>
      <c r="P442" s="16">
        <v>0</v>
      </c>
      <c r="Q442" s="12">
        <f t="shared" si="84"/>
        <v>0</v>
      </c>
      <c r="R442" s="16">
        <v>0</v>
      </c>
      <c r="S442" s="12">
        <f t="shared" si="85"/>
        <v>0</v>
      </c>
      <c r="T442" s="16">
        <v>0</v>
      </c>
      <c r="U442" s="12">
        <f t="shared" si="86"/>
        <v>0</v>
      </c>
      <c r="V442" s="16">
        <v>0</v>
      </c>
      <c r="W442" s="12">
        <f t="shared" si="87"/>
        <v>0</v>
      </c>
      <c r="X442" s="12" t="s">
        <v>14</v>
      </c>
      <c r="Y442" s="12" t="s">
        <v>43</v>
      </c>
      <c r="Z442" s="12"/>
      <c r="AA442" s="17" t="s">
        <v>151</v>
      </c>
      <c r="AB442" s="21" t="s">
        <v>213</v>
      </c>
      <c r="AC442" s="18">
        <f>1/2</f>
        <v>0.5</v>
      </c>
      <c r="AD442" s="19">
        <f t="shared" si="88"/>
        <v>2.65</v>
      </c>
      <c r="AE442" s="19"/>
      <c r="AF442" s="19"/>
      <c r="AG442" s="19" t="s">
        <v>166</v>
      </c>
      <c r="AH442" s="19" t="s">
        <v>80</v>
      </c>
      <c r="AI442" s="19"/>
      <c r="AJ442" s="10"/>
      <c r="AK442">
        <v>2</v>
      </c>
    </row>
    <row r="443" spans="1:37" customFormat="1" ht="25.5" x14ac:dyDescent="0.25">
      <c r="A443" s="151" t="s">
        <v>37</v>
      </c>
      <c r="B443" s="10" t="s">
        <v>38</v>
      </c>
      <c r="C443" s="9">
        <v>5</v>
      </c>
      <c r="D443" s="14" t="s">
        <v>425</v>
      </c>
      <c r="E443" s="12" t="s">
        <v>90</v>
      </c>
      <c r="F443" s="13">
        <v>5</v>
      </c>
      <c r="G443" s="13">
        <v>16</v>
      </c>
      <c r="H443" s="14" t="s">
        <v>94</v>
      </c>
      <c r="I443" s="15">
        <v>5.3</v>
      </c>
      <c r="J443" s="12"/>
      <c r="K443" s="12" t="s">
        <v>386</v>
      </c>
      <c r="L443" s="16">
        <v>1</v>
      </c>
      <c r="M443" s="12">
        <f t="shared" si="82"/>
        <v>5.3</v>
      </c>
      <c r="N443" s="16">
        <v>0</v>
      </c>
      <c r="O443" s="12">
        <f t="shared" si="83"/>
        <v>0</v>
      </c>
      <c r="P443" s="16">
        <v>0</v>
      </c>
      <c r="Q443" s="12">
        <f t="shared" si="84"/>
        <v>0</v>
      </c>
      <c r="R443" s="16">
        <v>0</v>
      </c>
      <c r="S443" s="12">
        <f t="shared" si="85"/>
        <v>0</v>
      </c>
      <c r="T443" s="16">
        <v>0</v>
      </c>
      <c r="U443" s="12">
        <f t="shared" si="86"/>
        <v>0</v>
      </c>
      <c r="V443" s="16">
        <v>0</v>
      </c>
      <c r="W443" s="12">
        <f t="shared" si="87"/>
        <v>0</v>
      </c>
      <c r="X443" s="12" t="s">
        <v>14</v>
      </c>
      <c r="Y443" s="12" t="s">
        <v>43</v>
      </c>
      <c r="Z443" s="12"/>
      <c r="AA443" s="17" t="s">
        <v>151</v>
      </c>
      <c r="AB443" s="20" t="s">
        <v>371</v>
      </c>
      <c r="AC443" s="18">
        <v>1</v>
      </c>
      <c r="AD443" s="19">
        <f t="shared" si="88"/>
        <v>5.3</v>
      </c>
      <c r="AE443" s="19"/>
      <c r="AF443" s="19"/>
      <c r="AG443" s="19" t="s">
        <v>166</v>
      </c>
      <c r="AH443" s="19" t="s">
        <v>80</v>
      </c>
      <c r="AI443" s="19"/>
      <c r="AJ443" s="10"/>
      <c r="AK443">
        <v>2</v>
      </c>
    </row>
    <row r="444" spans="1:37" customFormat="1" ht="25.5" x14ac:dyDescent="0.25">
      <c r="A444" s="151" t="s">
        <v>37</v>
      </c>
      <c r="B444" s="10" t="s">
        <v>67</v>
      </c>
      <c r="C444" s="9">
        <v>9</v>
      </c>
      <c r="D444" s="11" t="s">
        <v>436</v>
      </c>
      <c r="E444" s="12" t="s">
        <v>40</v>
      </c>
      <c r="F444" s="13">
        <v>15</v>
      </c>
      <c r="G444" s="13">
        <v>18</v>
      </c>
      <c r="H444" s="14" t="s">
        <v>69</v>
      </c>
      <c r="I444" s="15">
        <v>360</v>
      </c>
      <c r="J444" s="12"/>
      <c r="K444" s="12"/>
      <c r="L444" s="16">
        <v>1</v>
      </c>
      <c r="M444" s="12">
        <f t="shared" si="82"/>
        <v>45</v>
      </c>
      <c r="N444" s="16">
        <v>0</v>
      </c>
      <c r="O444" s="12">
        <f t="shared" si="83"/>
        <v>0</v>
      </c>
      <c r="P444" s="16">
        <v>0</v>
      </c>
      <c r="Q444" s="12">
        <f t="shared" si="84"/>
        <v>0</v>
      </c>
      <c r="R444" s="16">
        <v>0</v>
      </c>
      <c r="S444" s="12">
        <f t="shared" si="85"/>
        <v>0</v>
      </c>
      <c r="T444" s="16">
        <v>0</v>
      </c>
      <c r="U444" s="12">
        <f t="shared" si="86"/>
        <v>0</v>
      </c>
      <c r="V444" s="16">
        <v>0</v>
      </c>
      <c r="W444" s="12">
        <f t="shared" si="87"/>
        <v>0</v>
      </c>
      <c r="X444" s="12" t="s">
        <v>14</v>
      </c>
      <c r="Y444" s="12" t="s">
        <v>43</v>
      </c>
      <c r="Z444" s="12"/>
      <c r="AA444" s="17" t="s">
        <v>151</v>
      </c>
      <c r="AB444" s="20" t="s">
        <v>371</v>
      </c>
      <c r="AC444" s="18">
        <v>0.125</v>
      </c>
      <c r="AD444" s="19">
        <f t="shared" si="88"/>
        <v>45</v>
      </c>
      <c r="AE444" s="19"/>
      <c r="AF444" s="19"/>
      <c r="AG444" s="19" t="s">
        <v>166</v>
      </c>
      <c r="AH444" s="19"/>
      <c r="AI444" s="19"/>
      <c r="AJ444" s="10"/>
      <c r="AK444">
        <v>11</v>
      </c>
    </row>
    <row r="445" spans="1:37" customFormat="1" ht="25.5" x14ac:dyDescent="0.25">
      <c r="A445" s="151" t="s">
        <v>37</v>
      </c>
      <c r="B445" s="10" t="s">
        <v>67</v>
      </c>
      <c r="C445" s="9">
        <v>9</v>
      </c>
      <c r="D445" s="11" t="s">
        <v>436</v>
      </c>
      <c r="E445" s="12" t="s">
        <v>40</v>
      </c>
      <c r="F445" s="13">
        <v>15</v>
      </c>
      <c r="G445" s="13">
        <v>18</v>
      </c>
      <c r="H445" s="14" t="s">
        <v>69</v>
      </c>
      <c r="I445" s="15">
        <v>360</v>
      </c>
      <c r="J445" s="12"/>
      <c r="K445" s="12"/>
      <c r="L445" s="16">
        <v>1</v>
      </c>
      <c r="M445" s="12">
        <f t="shared" si="82"/>
        <v>45</v>
      </c>
      <c r="N445" s="16">
        <v>0</v>
      </c>
      <c r="O445" s="12">
        <f t="shared" si="83"/>
        <v>0</v>
      </c>
      <c r="P445" s="16">
        <v>0</v>
      </c>
      <c r="Q445" s="12">
        <f t="shared" si="84"/>
        <v>0</v>
      </c>
      <c r="R445" s="16">
        <v>0</v>
      </c>
      <c r="S445" s="12">
        <f t="shared" si="85"/>
        <v>0</v>
      </c>
      <c r="T445" s="16">
        <v>0</v>
      </c>
      <c r="U445" s="12">
        <f t="shared" si="86"/>
        <v>0</v>
      </c>
      <c r="V445" s="16">
        <v>0</v>
      </c>
      <c r="W445" s="12">
        <f t="shared" si="87"/>
        <v>0</v>
      </c>
      <c r="X445" s="12" t="s">
        <v>14</v>
      </c>
      <c r="Y445" s="12" t="s">
        <v>43</v>
      </c>
      <c r="Z445" s="12"/>
      <c r="AA445" s="17" t="s">
        <v>151</v>
      </c>
      <c r="AB445" s="20" t="s">
        <v>154</v>
      </c>
      <c r="AC445" s="18">
        <v>0.125</v>
      </c>
      <c r="AD445" s="19">
        <f t="shared" si="88"/>
        <v>45</v>
      </c>
      <c r="AE445" s="19"/>
      <c r="AF445" s="19"/>
      <c r="AG445" s="19" t="s">
        <v>166</v>
      </c>
      <c r="AH445" s="19"/>
      <c r="AI445" s="19"/>
      <c r="AJ445" s="10"/>
      <c r="AK445">
        <v>11</v>
      </c>
    </row>
    <row r="446" spans="1:37" customFormat="1" ht="25.5" x14ac:dyDescent="0.25">
      <c r="A446" s="151" t="s">
        <v>37</v>
      </c>
      <c r="B446" s="10" t="s">
        <v>67</v>
      </c>
      <c r="C446" s="9">
        <v>9</v>
      </c>
      <c r="D446" s="11" t="s">
        <v>436</v>
      </c>
      <c r="E446" s="12" t="s">
        <v>40</v>
      </c>
      <c r="F446" s="13">
        <v>15</v>
      </c>
      <c r="G446" s="13">
        <v>18</v>
      </c>
      <c r="H446" s="14" t="s">
        <v>69</v>
      </c>
      <c r="I446" s="15">
        <v>360</v>
      </c>
      <c r="J446" s="12"/>
      <c r="K446" s="12"/>
      <c r="L446" s="16">
        <v>1</v>
      </c>
      <c r="M446" s="12">
        <f t="shared" si="82"/>
        <v>45</v>
      </c>
      <c r="N446" s="16">
        <v>0</v>
      </c>
      <c r="O446" s="12">
        <f t="shared" si="83"/>
        <v>0</v>
      </c>
      <c r="P446" s="16">
        <v>0</v>
      </c>
      <c r="Q446" s="12">
        <f t="shared" si="84"/>
        <v>0</v>
      </c>
      <c r="R446" s="16">
        <v>0</v>
      </c>
      <c r="S446" s="12">
        <f t="shared" si="85"/>
        <v>0</v>
      </c>
      <c r="T446" s="16">
        <v>0</v>
      </c>
      <c r="U446" s="12">
        <f t="shared" si="86"/>
        <v>0</v>
      </c>
      <c r="V446" s="16">
        <v>0</v>
      </c>
      <c r="W446" s="12">
        <f t="shared" si="87"/>
        <v>0</v>
      </c>
      <c r="X446" s="12" t="s">
        <v>14</v>
      </c>
      <c r="Y446" s="12" t="s">
        <v>43</v>
      </c>
      <c r="Z446" s="12"/>
      <c r="AA446" s="17" t="s">
        <v>151</v>
      </c>
      <c r="AB446" s="20" t="s">
        <v>223</v>
      </c>
      <c r="AC446" s="18">
        <v>0.125</v>
      </c>
      <c r="AD446" s="19">
        <f t="shared" si="88"/>
        <v>45</v>
      </c>
      <c r="AE446" s="19"/>
      <c r="AF446" s="19"/>
      <c r="AG446" s="19" t="s">
        <v>166</v>
      </c>
      <c r="AH446" s="19"/>
      <c r="AI446" s="19"/>
      <c r="AJ446" s="50"/>
      <c r="AK446">
        <v>11</v>
      </c>
    </row>
    <row r="447" spans="1:37" customFormat="1" ht="25.5" x14ac:dyDescent="0.25">
      <c r="A447" s="151" t="s">
        <v>37</v>
      </c>
      <c r="B447" s="10" t="s">
        <v>67</v>
      </c>
      <c r="C447" s="9">
        <v>9</v>
      </c>
      <c r="D447" s="11" t="s">
        <v>436</v>
      </c>
      <c r="E447" s="12" t="s">
        <v>40</v>
      </c>
      <c r="F447" s="13">
        <v>15</v>
      </c>
      <c r="G447" s="13">
        <v>18</v>
      </c>
      <c r="H447" s="14" t="s">
        <v>69</v>
      </c>
      <c r="I447" s="15">
        <v>360</v>
      </c>
      <c r="J447" s="12"/>
      <c r="K447" s="12"/>
      <c r="L447" s="16">
        <v>1</v>
      </c>
      <c r="M447" s="12">
        <f t="shared" si="82"/>
        <v>45</v>
      </c>
      <c r="N447" s="16">
        <v>0</v>
      </c>
      <c r="O447" s="12">
        <f t="shared" si="83"/>
        <v>0</v>
      </c>
      <c r="P447" s="16">
        <v>0</v>
      </c>
      <c r="Q447" s="12">
        <f t="shared" si="84"/>
        <v>0</v>
      </c>
      <c r="R447" s="16">
        <v>0</v>
      </c>
      <c r="S447" s="12">
        <f t="shared" si="85"/>
        <v>0</v>
      </c>
      <c r="T447" s="16">
        <v>0</v>
      </c>
      <c r="U447" s="12">
        <f t="shared" si="86"/>
        <v>0</v>
      </c>
      <c r="V447" s="16">
        <v>0</v>
      </c>
      <c r="W447" s="12">
        <f t="shared" si="87"/>
        <v>0</v>
      </c>
      <c r="X447" s="12" t="s">
        <v>14</v>
      </c>
      <c r="Y447" s="12" t="s">
        <v>43</v>
      </c>
      <c r="Z447" s="12"/>
      <c r="AA447" s="17" t="s">
        <v>151</v>
      </c>
      <c r="AB447" s="20" t="s">
        <v>265</v>
      </c>
      <c r="AC447" s="18">
        <v>0.125</v>
      </c>
      <c r="AD447" s="19">
        <f t="shared" si="88"/>
        <v>45</v>
      </c>
      <c r="AE447" s="19"/>
      <c r="AF447" s="19"/>
      <c r="AG447" s="19" t="s">
        <v>166</v>
      </c>
      <c r="AH447" s="19"/>
      <c r="AI447" s="19"/>
      <c r="AJ447" s="50"/>
      <c r="AK447">
        <v>11</v>
      </c>
    </row>
    <row r="448" spans="1:37" customFormat="1" ht="25.5" x14ac:dyDescent="0.25">
      <c r="A448" s="151" t="s">
        <v>37</v>
      </c>
      <c r="B448" s="10" t="s">
        <v>67</v>
      </c>
      <c r="C448" s="9">
        <v>9</v>
      </c>
      <c r="D448" s="11" t="s">
        <v>436</v>
      </c>
      <c r="E448" s="12" t="s">
        <v>40</v>
      </c>
      <c r="F448" s="13">
        <v>15</v>
      </c>
      <c r="G448" s="13">
        <v>18</v>
      </c>
      <c r="H448" s="14" t="s">
        <v>69</v>
      </c>
      <c r="I448" s="15">
        <v>360</v>
      </c>
      <c r="J448" s="12"/>
      <c r="K448" s="12"/>
      <c r="L448" s="16">
        <v>1</v>
      </c>
      <c r="M448" s="12">
        <f t="shared" si="82"/>
        <v>45</v>
      </c>
      <c r="N448" s="16">
        <v>0</v>
      </c>
      <c r="O448" s="12">
        <f t="shared" si="83"/>
        <v>0</v>
      </c>
      <c r="P448" s="16">
        <v>0</v>
      </c>
      <c r="Q448" s="12">
        <f t="shared" si="84"/>
        <v>0</v>
      </c>
      <c r="R448" s="16">
        <v>0</v>
      </c>
      <c r="S448" s="12">
        <f t="shared" si="85"/>
        <v>0</v>
      </c>
      <c r="T448" s="16">
        <v>0</v>
      </c>
      <c r="U448" s="12">
        <f t="shared" si="86"/>
        <v>0</v>
      </c>
      <c r="V448" s="16">
        <v>0</v>
      </c>
      <c r="W448" s="12">
        <f t="shared" si="87"/>
        <v>0</v>
      </c>
      <c r="X448" s="12" t="s">
        <v>14</v>
      </c>
      <c r="Y448" s="12" t="s">
        <v>43</v>
      </c>
      <c r="Z448" s="12"/>
      <c r="AA448" s="17" t="s">
        <v>151</v>
      </c>
      <c r="AB448" s="20" t="s">
        <v>374</v>
      </c>
      <c r="AC448" s="18">
        <v>0.125</v>
      </c>
      <c r="AD448" s="19">
        <f t="shared" si="88"/>
        <v>45</v>
      </c>
      <c r="AE448" s="19"/>
      <c r="AF448" s="19"/>
      <c r="AG448" s="19" t="s">
        <v>166</v>
      </c>
      <c r="AH448" s="19"/>
      <c r="AI448" s="19"/>
      <c r="AJ448" s="50"/>
      <c r="AK448">
        <v>11</v>
      </c>
    </row>
    <row r="449" spans="1:46" customFormat="1" ht="25.5" x14ac:dyDescent="0.25">
      <c r="A449" s="151" t="s">
        <v>37</v>
      </c>
      <c r="B449" s="10" t="s">
        <v>67</v>
      </c>
      <c r="C449" s="9">
        <v>7</v>
      </c>
      <c r="D449" s="11" t="s">
        <v>437</v>
      </c>
      <c r="E449" s="12" t="s">
        <v>90</v>
      </c>
      <c r="F449" s="13">
        <v>15</v>
      </c>
      <c r="G449" s="13">
        <v>10</v>
      </c>
      <c r="H449" s="14" t="s">
        <v>69</v>
      </c>
      <c r="I449" s="15">
        <v>150</v>
      </c>
      <c r="J449" s="12"/>
      <c r="K449" s="12" t="s">
        <v>128</v>
      </c>
      <c r="L449" s="16">
        <v>1</v>
      </c>
      <c r="M449" s="12">
        <f t="shared" si="82"/>
        <v>90</v>
      </c>
      <c r="N449" s="16">
        <v>0</v>
      </c>
      <c r="O449" s="12">
        <f t="shared" si="83"/>
        <v>0</v>
      </c>
      <c r="P449" s="16">
        <v>0</v>
      </c>
      <c r="Q449" s="12">
        <f t="shared" si="84"/>
        <v>0</v>
      </c>
      <c r="R449" s="16">
        <v>0</v>
      </c>
      <c r="S449" s="12">
        <f t="shared" si="85"/>
        <v>0</v>
      </c>
      <c r="T449" s="16">
        <v>0</v>
      </c>
      <c r="U449" s="12">
        <f t="shared" si="86"/>
        <v>0</v>
      </c>
      <c r="V449" s="16">
        <v>0</v>
      </c>
      <c r="W449" s="12">
        <f t="shared" si="87"/>
        <v>0</v>
      </c>
      <c r="X449" s="12" t="s">
        <v>14</v>
      </c>
      <c r="Y449" s="12" t="s">
        <v>43</v>
      </c>
      <c r="Z449" s="12"/>
      <c r="AA449" s="17" t="s">
        <v>119</v>
      </c>
      <c r="AB449" s="20" t="s">
        <v>229</v>
      </c>
      <c r="AC449" s="18">
        <v>0.6</v>
      </c>
      <c r="AD449" s="19">
        <f t="shared" si="88"/>
        <v>90</v>
      </c>
      <c r="AE449" s="19"/>
      <c r="AF449" s="19"/>
      <c r="AG449" s="19" t="s">
        <v>438</v>
      </c>
      <c r="AH449" s="19" t="s">
        <v>657</v>
      </c>
      <c r="AI449" s="19"/>
      <c r="AJ449" s="10"/>
      <c r="AK449">
        <v>11</v>
      </c>
    </row>
    <row r="450" spans="1:46" customFormat="1" ht="25.5" x14ac:dyDescent="0.25">
      <c r="A450" s="151" t="s">
        <v>37</v>
      </c>
      <c r="B450" s="10" t="s">
        <v>67</v>
      </c>
      <c r="C450" s="9">
        <v>7</v>
      </c>
      <c r="D450" s="11" t="s">
        <v>437</v>
      </c>
      <c r="E450" s="12" t="s">
        <v>90</v>
      </c>
      <c r="F450" s="13">
        <v>15</v>
      </c>
      <c r="G450" s="13">
        <v>10</v>
      </c>
      <c r="H450" s="14" t="s">
        <v>69</v>
      </c>
      <c r="I450" s="15">
        <v>150</v>
      </c>
      <c r="J450" s="12"/>
      <c r="K450" s="12" t="s">
        <v>128</v>
      </c>
      <c r="L450" s="16">
        <v>1</v>
      </c>
      <c r="M450" s="12">
        <f t="shared" si="82"/>
        <v>60</v>
      </c>
      <c r="N450" s="16">
        <v>0</v>
      </c>
      <c r="O450" s="12">
        <f t="shared" si="83"/>
        <v>0</v>
      </c>
      <c r="P450" s="16">
        <v>0</v>
      </c>
      <c r="Q450" s="12">
        <f t="shared" si="84"/>
        <v>0</v>
      </c>
      <c r="R450" s="16">
        <v>0</v>
      </c>
      <c r="S450" s="12">
        <f t="shared" si="85"/>
        <v>0</v>
      </c>
      <c r="T450" s="16">
        <v>0</v>
      </c>
      <c r="U450" s="12">
        <f t="shared" si="86"/>
        <v>0</v>
      </c>
      <c r="V450" s="16">
        <v>0</v>
      </c>
      <c r="W450" s="12">
        <f t="shared" si="87"/>
        <v>0</v>
      </c>
      <c r="X450" s="12" t="s">
        <v>14</v>
      </c>
      <c r="Y450" s="12" t="s">
        <v>43</v>
      </c>
      <c r="Z450" s="12"/>
      <c r="AA450" s="17" t="s">
        <v>119</v>
      </c>
      <c r="AB450" s="20" t="s">
        <v>231</v>
      </c>
      <c r="AC450" s="18">
        <v>0.4</v>
      </c>
      <c r="AD450" s="19">
        <f t="shared" si="88"/>
        <v>60</v>
      </c>
      <c r="AE450" s="19"/>
      <c r="AF450" s="19"/>
      <c r="AG450" s="19" t="s">
        <v>438</v>
      </c>
      <c r="AH450" s="19" t="s">
        <v>657</v>
      </c>
      <c r="AI450" s="19"/>
      <c r="AJ450" s="10"/>
      <c r="AK450">
        <v>11</v>
      </c>
    </row>
    <row r="451" spans="1:46" customFormat="1" ht="38.25" x14ac:dyDescent="0.25">
      <c r="A451" s="151" t="s">
        <v>37</v>
      </c>
      <c r="B451" s="10" t="s">
        <v>38</v>
      </c>
      <c r="C451" s="9">
        <v>1</v>
      </c>
      <c r="D451" s="14" t="s">
        <v>336</v>
      </c>
      <c r="E451" s="12" t="s">
        <v>40</v>
      </c>
      <c r="F451" s="13">
        <v>1</v>
      </c>
      <c r="G451" s="13">
        <v>20</v>
      </c>
      <c r="H451" s="14" t="s">
        <v>41</v>
      </c>
      <c r="I451" s="15">
        <v>50</v>
      </c>
      <c r="J451" s="12"/>
      <c r="K451" s="12" t="s">
        <v>337</v>
      </c>
      <c r="L451" s="16">
        <v>1</v>
      </c>
      <c r="M451" s="12">
        <f t="shared" si="82"/>
        <v>7.5</v>
      </c>
      <c r="N451" s="16"/>
      <c r="O451" s="12">
        <f t="shared" si="83"/>
        <v>0</v>
      </c>
      <c r="P451" s="16"/>
      <c r="Q451" s="12">
        <f t="shared" si="84"/>
        <v>0</v>
      </c>
      <c r="R451" s="16"/>
      <c r="S451" s="12">
        <f t="shared" si="85"/>
        <v>0</v>
      </c>
      <c r="T451" s="16"/>
      <c r="U451" s="12">
        <f t="shared" si="86"/>
        <v>0</v>
      </c>
      <c r="V451" s="16"/>
      <c r="W451" s="12">
        <f t="shared" si="87"/>
        <v>0</v>
      </c>
      <c r="X451" s="12" t="s">
        <v>14</v>
      </c>
      <c r="Y451" s="12" t="s">
        <v>43</v>
      </c>
      <c r="Z451" s="12"/>
      <c r="AA451" s="17" t="s">
        <v>131</v>
      </c>
      <c r="AB451" s="20" t="s">
        <v>138</v>
      </c>
      <c r="AC451" s="18">
        <v>0.15</v>
      </c>
      <c r="AD451" s="19">
        <f t="shared" si="88"/>
        <v>7.5</v>
      </c>
      <c r="AE451" s="19" t="s">
        <v>555</v>
      </c>
      <c r="AF451" s="19"/>
      <c r="AG451" s="19" t="s">
        <v>207</v>
      </c>
      <c r="AH451" s="19" t="s">
        <v>657</v>
      </c>
      <c r="AI451" s="19"/>
      <c r="AJ451" s="10"/>
      <c r="AK451">
        <v>10</v>
      </c>
    </row>
    <row r="452" spans="1:46" customFormat="1" ht="38.25" x14ac:dyDescent="0.25">
      <c r="A452" s="151" t="s">
        <v>37</v>
      </c>
      <c r="B452" s="10" t="s">
        <v>38</v>
      </c>
      <c r="C452" s="9">
        <v>1</v>
      </c>
      <c r="D452" s="14" t="s">
        <v>439</v>
      </c>
      <c r="E452" s="12" t="s">
        <v>440</v>
      </c>
      <c r="F452" s="13">
        <v>5</v>
      </c>
      <c r="G452" s="13">
        <v>24</v>
      </c>
      <c r="H452" s="14" t="s">
        <v>41</v>
      </c>
      <c r="I452" s="38">
        <f>Grunddata!G452*Normer!Kursus_extra_pr_stud+Normer!Kursus_grund</f>
        <v>186</v>
      </c>
      <c r="J452" s="12"/>
      <c r="K452" s="12" t="s">
        <v>441</v>
      </c>
      <c r="L452" s="16">
        <v>1</v>
      </c>
      <c r="M452" s="12">
        <f t="shared" si="82"/>
        <v>186</v>
      </c>
      <c r="N452" s="16">
        <v>0</v>
      </c>
      <c r="O452" s="12">
        <f t="shared" si="83"/>
        <v>0</v>
      </c>
      <c r="P452" s="16">
        <v>0</v>
      </c>
      <c r="Q452" s="12">
        <f t="shared" si="84"/>
        <v>0</v>
      </c>
      <c r="R452" s="16">
        <v>0</v>
      </c>
      <c r="S452" s="12">
        <f t="shared" si="85"/>
        <v>0</v>
      </c>
      <c r="T452" s="16">
        <v>0</v>
      </c>
      <c r="U452" s="12">
        <f t="shared" si="86"/>
        <v>0</v>
      </c>
      <c r="V452" s="16">
        <v>0</v>
      </c>
      <c r="W452" s="12">
        <f t="shared" si="87"/>
        <v>0</v>
      </c>
      <c r="X452" s="12" t="s">
        <v>14</v>
      </c>
      <c r="Y452" s="12" t="s">
        <v>43</v>
      </c>
      <c r="Z452" s="12" t="s">
        <v>128</v>
      </c>
      <c r="AA452" s="17" t="s">
        <v>442</v>
      </c>
      <c r="AB452" s="20" t="s">
        <v>443</v>
      </c>
      <c r="AC452" s="18">
        <v>1</v>
      </c>
      <c r="AD452" s="19">
        <f t="shared" si="88"/>
        <v>186</v>
      </c>
      <c r="AE452" s="19"/>
      <c r="AF452" s="19"/>
      <c r="AG452" s="58" t="s">
        <v>166</v>
      </c>
      <c r="AH452" s="58" t="s">
        <v>80</v>
      </c>
      <c r="AI452" s="19"/>
      <c r="AJ452" s="2"/>
      <c r="AK452">
        <v>3</v>
      </c>
    </row>
    <row r="453" spans="1:46" ht="36" x14ac:dyDescent="0.2">
      <c r="A453" s="264" t="s">
        <v>37</v>
      </c>
      <c r="B453" s="263" t="s">
        <v>38</v>
      </c>
      <c r="C453" s="264">
        <v>8</v>
      </c>
      <c r="D453" s="268" t="s">
        <v>619</v>
      </c>
      <c r="E453" s="266" t="s">
        <v>440</v>
      </c>
      <c r="F453" s="267">
        <v>5</v>
      </c>
      <c r="G453" s="267">
        <v>1</v>
      </c>
      <c r="H453" s="268" t="s">
        <v>48</v>
      </c>
      <c r="I453" s="269">
        <v>0.33</v>
      </c>
      <c r="J453" s="266"/>
      <c r="K453" s="266" t="s">
        <v>620</v>
      </c>
      <c r="L453" s="270">
        <v>1</v>
      </c>
      <c r="M453" s="266">
        <f t="shared" si="82"/>
        <v>0.33</v>
      </c>
      <c r="N453" s="270">
        <v>0</v>
      </c>
      <c r="O453" s="266">
        <f t="shared" si="83"/>
        <v>0</v>
      </c>
      <c r="P453" s="270">
        <v>0</v>
      </c>
      <c r="Q453" s="266">
        <f t="shared" si="84"/>
        <v>0</v>
      </c>
      <c r="R453" s="270">
        <v>0</v>
      </c>
      <c r="S453" s="12">
        <f t="shared" si="85"/>
        <v>0</v>
      </c>
      <c r="T453" s="16">
        <v>0</v>
      </c>
      <c r="U453" s="12">
        <f t="shared" si="86"/>
        <v>0</v>
      </c>
      <c r="V453" s="270">
        <v>0</v>
      </c>
      <c r="W453" s="266">
        <f t="shared" si="87"/>
        <v>0</v>
      </c>
      <c r="X453" s="266" t="s">
        <v>14</v>
      </c>
      <c r="Y453" s="266" t="s">
        <v>43</v>
      </c>
      <c r="Z453" s="266"/>
      <c r="AA453" s="271" t="s">
        <v>442</v>
      </c>
      <c r="AB453" s="275" t="s">
        <v>451</v>
      </c>
      <c r="AC453" s="272">
        <v>1</v>
      </c>
      <c r="AD453" s="273">
        <f t="shared" si="88"/>
        <v>0.33</v>
      </c>
      <c r="AE453" s="273" t="s">
        <v>621</v>
      </c>
      <c r="AF453" s="273"/>
      <c r="AG453" s="286" t="s">
        <v>166</v>
      </c>
      <c r="AH453" s="286" t="s">
        <v>80</v>
      </c>
      <c r="AI453" s="273" t="s">
        <v>162</v>
      </c>
      <c r="AJ453" s="1"/>
      <c r="AK453" s="249" t="s">
        <v>679</v>
      </c>
      <c r="AS453" s="249"/>
      <c r="AT453" s="249"/>
    </row>
    <row r="454" spans="1:46" customFormat="1" ht="38.25" x14ac:dyDescent="0.25">
      <c r="A454" s="151" t="s">
        <v>37</v>
      </c>
      <c r="B454" s="10" t="s">
        <v>38</v>
      </c>
      <c r="C454" s="9">
        <v>1</v>
      </c>
      <c r="D454" s="14" t="s">
        <v>439</v>
      </c>
      <c r="E454" s="12" t="s">
        <v>440</v>
      </c>
      <c r="F454" s="13">
        <v>5</v>
      </c>
      <c r="G454" s="13">
        <v>24</v>
      </c>
      <c r="H454" s="14" t="s">
        <v>48</v>
      </c>
      <c r="I454" s="15">
        <f>G454*Kursus_eksaminator</f>
        <v>7.9992000000000001</v>
      </c>
      <c r="J454" s="12"/>
      <c r="K454" s="12" t="s">
        <v>441</v>
      </c>
      <c r="L454" s="16">
        <v>1</v>
      </c>
      <c r="M454" s="12">
        <f t="shared" si="82"/>
        <v>7.9992000000000001</v>
      </c>
      <c r="N454" s="16">
        <v>0</v>
      </c>
      <c r="O454" s="12">
        <f t="shared" si="83"/>
        <v>0</v>
      </c>
      <c r="P454" s="16">
        <v>0</v>
      </c>
      <c r="Q454" s="12">
        <f t="shared" si="84"/>
        <v>0</v>
      </c>
      <c r="R454" s="16">
        <v>0</v>
      </c>
      <c r="S454" s="12">
        <f t="shared" si="85"/>
        <v>0</v>
      </c>
      <c r="T454" s="16">
        <v>0</v>
      </c>
      <c r="U454" s="12">
        <f t="shared" si="86"/>
        <v>0</v>
      </c>
      <c r="V454" s="16">
        <v>0</v>
      </c>
      <c r="W454" s="12">
        <f t="shared" si="87"/>
        <v>0</v>
      </c>
      <c r="X454" s="12" t="s">
        <v>14</v>
      </c>
      <c r="Y454" s="12" t="s">
        <v>43</v>
      </c>
      <c r="Z454" s="12" t="s">
        <v>128</v>
      </c>
      <c r="AA454" s="17" t="s">
        <v>442</v>
      </c>
      <c r="AB454" s="20" t="s">
        <v>443</v>
      </c>
      <c r="AC454" s="18">
        <v>1</v>
      </c>
      <c r="AD454" s="19">
        <f t="shared" si="88"/>
        <v>7.9992000000000001</v>
      </c>
      <c r="AE454" s="19"/>
      <c r="AF454" s="19"/>
      <c r="AG454" s="58" t="s">
        <v>166</v>
      </c>
      <c r="AH454" s="58" t="s">
        <v>80</v>
      </c>
      <c r="AI454" s="19"/>
      <c r="AJ454" s="2"/>
      <c r="AK454">
        <v>3</v>
      </c>
    </row>
    <row r="455" spans="1:46" customFormat="1" ht="38.25" x14ac:dyDescent="0.25">
      <c r="A455" s="151" t="s">
        <v>37</v>
      </c>
      <c r="B455" s="10" t="s">
        <v>38</v>
      </c>
      <c r="C455" s="9">
        <v>3</v>
      </c>
      <c r="D455" s="14" t="s">
        <v>444</v>
      </c>
      <c r="E455" s="12" t="s">
        <v>440</v>
      </c>
      <c r="F455" s="13">
        <v>5</v>
      </c>
      <c r="G455" s="13">
        <v>8</v>
      </c>
      <c r="H455" s="14" t="s">
        <v>41</v>
      </c>
      <c r="I455" s="15">
        <v>162</v>
      </c>
      <c r="J455" s="12"/>
      <c r="K455" s="12" t="s">
        <v>445</v>
      </c>
      <c r="L455" s="16">
        <v>1</v>
      </c>
      <c r="M455" s="12">
        <f t="shared" si="82"/>
        <v>162</v>
      </c>
      <c r="N455" s="16">
        <v>0</v>
      </c>
      <c r="O455" s="12">
        <f t="shared" si="83"/>
        <v>0</v>
      </c>
      <c r="P455" s="16">
        <v>0</v>
      </c>
      <c r="Q455" s="12">
        <f t="shared" si="84"/>
        <v>0</v>
      </c>
      <c r="R455" s="16">
        <v>0</v>
      </c>
      <c r="S455" s="12">
        <f t="shared" si="85"/>
        <v>0</v>
      </c>
      <c r="T455" s="16">
        <v>0</v>
      </c>
      <c r="U455" s="12">
        <f t="shared" si="86"/>
        <v>0</v>
      </c>
      <c r="V455" s="16">
        <v>0</v>
      </c>
      <c r="W455" s="12">
        <f t="shared" si="87"/>
        <v>0</v>
      </c>
      <c r="X455" s="12" t="s">
        <v>14</v>
      </c>
      <c r="Y455" s="12" t="s">
        <v>43</v>
      </c>
      <c r="Z455" s="12"/>
      <c r="AA455" s="17" t="s">
        <v>442</v>
      </c>
      <c r="AB455" s="20" t="s">
        <v>443</v>
      </c>
      <c r="AC455" s="18">
        <v>1</v>
      </c>
      <c r="AD455" s="19">
        <f t="shared" si="88"/>
        <v>162</v>
      </c>
      <c r="AE455" s="19"/>
      <c r="AF455" s="19"/>
      <c r="AG455" s="58" t="s">
        <v>166</v>
      </c>
      <c r="AH455" s="58" t="s">
        <v>80</v>
      </c>
      <c r="AI455" s="19"/>
      <c r="AJ455" s="2"/>
      <c r="AK455">
        <v>3</v>
      </c>
    </row>
    <row r="456" spans="1:46" customFormat="1" ht="38.25" x14ac:dyDescent="0.25">
      <c r="A456" s="151" t="s">
        <v>37</v>
      </c>
      <c r="B456" s="10" t="s">
        <v>38</v>
      </c>
      <c r="C456" s="9">
        <v>3</v>
      </c>
      <c r="D456" s="14" t="s">
        <v>444</v>
      </c>
      <c r="E456" s="12" t="s">
        <v>440</v>
      </c>
      <c r="F456" s="13">
        <v>5</v>
      </c>
      <c r="G456" s="13">
        <v>8</v>
      </c>
      <c r="H456" s="14" t="s">
        <v>48</v>
      </c>
      <c r="I456" s="15">
        <v>2.7</v>
      </c>
      <c r="J456" s="12"/>
      <c r="K456" s="12" t="s">
        <v>445</v>
      </c>
      <c r="L456" s="16">
        <v>1</v>
      </c>
      <c r="M456" s="12">
        <f t="shared" si="82"/>
        <v>2.7</v>
      </c>
      <c r="N456" s="16">
        <v>0</v>
      </c>
      <c r="O456" s="12">
        <f t="shared" si="83"/>
        <v>0</v>
      </c>
      <c r="P456" s="16">
        <v>0</v>
      </c>
      <c r="Q456" s="12">
        <f t="shared" si="84"/>
        <v>0</v>
      </c>
      <c r="R456" s="16">
        <v>0</v>
      </c>
      <c r="S456" s="12">
        <f t="shared" si="85"/>
        <v>0</v>
      </c>
      <c r="T456" s="16">
        <v>0</v>
      </c>
      <c r="U456" s="12">
        <f t="shared" si="86"/>
        <v>0</v>
      </c>
      <c r="V456" s="16">
        <v>0</v>
      </c>
      <c r="W456" s="12">
        <f t="shared" si="87"/>
        <v>0</v>
      </c>
      <c r="X456" s="12" t="s">
        <v>14</v>
      </c>
      <c r="Y456" s="12" t="s">
        <v>43</v>
      </c>
      <c r="Z456" s="12"/>
      <c r="AA456" s="17" t="s">
        <v>442</v>
      </c>
      <c r="AB456" s="20" t="s">
        <v>443</v>
      </c>
      <c r="AC456" s="18">
        <v>1</v>
      </c>
      <c r="AD456" s="19">
        <f t="shared" si="88"/>
        <v>2.7</v>
      </c>
      <c r="AE456" s="19"/>
      <c r="AF456" s="19"/>
      <c r="AG456" s="58" t="s">
        <v>166</v>
      </c>
      <c r="AH456" s="58" t="s">
        <v>80</v>
      </c>
      <c r="AI456" s="19"/>
      <c r="AJ456" s="2"/>
      <c r="AK456">
        <v>3</v>
      </c>
    </row>
    <row r="457" spans="1:46" customFormat="1" ht="63.75" x14ac:dyDescent="0.25">
      <c r="A457" s="151" t="s">
        <v>37</v>
      </c>
      <c r="B457" s="10" t="s">
        <v>38</v>
      </c>
      <c r="C457" s="9">
        <v>9</v>
      </c>
      <c r="D457" s="14" t="s">
        <v>446</v>
      </c>
      <c r="E457" s="12" t="s">
        <v>440</v>
      </c>
      <c r="F457" s="13">
        <v>5</v>
      </c>
      <c r="G457" s="13">
        <v>2</v>
      </c>
      <c r="H457" s="14" t="s">
        <v>41</v>
      </c>
      <c r="I457" s="38">
        <f>Grunddata!G457*Normer!Kursus_extra_pr_stud+Normer!Kursus_grund</f>
        <v>153</v>
      </c>
      <c r="J457" s="12"/>
      <c r="K457" s="12" t="s">
        <v>447</v>
      </c>
      <c r="L457" s="16">
        <v>1</v>
      </c>
      <c r="M457" s="12">
        <f t="shared" si="82"/>
        <v>153</v>
      </c>
      <c r="N457" s="16">
        <v>0</v>
      </c>
      <c r="O457" s="12">
        <f t="shared" si="83"/>
        <v>0</v>
      </c>
      <c r="P457" s="16">
        <v>0</v>
      </c>
      <c r="Q457" s="12">
        <f t="shared" si="84"/>
        <v>0</v>
      </c>
      <c r="R457" s="16">
        <v>0</v>
      </c>
      <c r="S457" s="12">
        <f t="shared" si="85"/>
        <v>0</v>
      </c>
      <c r="T457" s="16">
        <v>0</v>
      </c>
      <c r="U457" s="12">
        <f t="shared" si="86"/>
        <v>0</v>
      </c>
      <c r="V457" s="16">
        <v>0</v>
      </c>
      <c r="W457" s="12">
        <f t="shared" si="87"/>
        <v>0</v>
      </c>
      <c r="X457" s="12" t="s">
        <v>14</v>
      </c>
      <c r="Y457" s="12" t="s">
        <v>43</v>
      </c>
      <c r="Z457" s="12" t="s">
        <v>128</v>
      </c>
      <c r="AA457" s="17" t="s">
        <v>442</v>
      </c>
      <c r="AB457" s="20" t="s">
        <v>448</v>
      </c>
      <c r="AC457" s="18">
        <v>1</v>
      </c>
      <c r="AD457" s="19">
        <f t="shared" si="88"/>
        <v>153</v>
      </c>
      <c r="AE457" s="19"/>
      <c r="AF457" s="19"/>
      <c r="AG457" s="58" t="s">
        <v>166</v>
      </c>
      <c r="AH457" s="58" t="s">
        <v>80</v>
      </c>
      <c r="AI457" s="19"/>
      <c r="AJ457" s="2"/>
      <c r="AK457">
        <v>9</v>
      </c>
    </row>
    <row r="458" spans="1:46" customFormat="1" ht="63.75" x14ac:dyDescent="0.25">
      <c r="A458" s="151" t="s">
        <v>37</v>
      </c>
      <c r="B458" s="10" t="s">
        <v>38</v>
      </c>
      <c r="C458" s="9">
        <v>9</v>
      </c>
      <c r="D458" s="14" t="s">
        <v>446</v>
      </c>
      <c r="E458" s="12" t="s">
        <v>440</v>
      </c>
      <c r="F458" s="13">
        <v>5</v>
      </c>
      <c r="G458" s="13">
        <v>2</v>
      </c>
      <c r="H458" s="14" t="s">
        <v>48</v>
      </c>
      <c r="I458" s="15">
        <f>G458*Kursus_eksaminator</f>
        <v>0.66659999999999997</v>
      </c>
      <c r="J458" s="12"/>
      <c r="K458" s="12" t="s">
        <v>447</v>
      </c>
      <c r="L458" s="16">
        <v>1</v>
      </c>
      <c r="M458" s="12">
        <f t="shared" si="82"/>
        <v>0.66659999999999997</v>
      </c>
      <c r="N458" s="16">
        <v>0</v>
      </c>
      <c r="O458" s="12">
        <f t="shared" si="83"/>
        <v>0</v>
      </c>
      <c r="P458" s="16">
        <v>0</v>
      </c>
      <c r="Q458" s="12">
        <f t="shared" si="84"/>
        <v>0</v>
      </c>
      <c r="R458" s="16">
        <v>0</v>
      </c>
      <c r="S458" s="12">
        <f t="shared" si="85"/>
        <v>0</v>
      </c>
      <c r="T458" s="16">
        <v>0</v>
      </c>
      <c r="U458" s="12">
        <f t="shared" si="86"/>
        <v>0</v>
      </c>
      <c r="V458" s="16">
        <v>0</v>
      </c>
      <c r="W458" s="12">
        <f t="shared" si="87"/>
        <v>0</v>
      </c>
      <c r="X458" s="12" t="s">
        <v>14</v>
      </c>
      <c r="Y458" s="12" t="s">
        <v>43</v>
      </c>
      <c r="Z458" s="12"/>
      <c r="AA458" s="17" t="s">
        <v>442</v>
      </c>
      <c r="AB458" s="20" t="s">
        <v>448</v>
      </c>
      <c r="AC458" s="18">
        <v>1</v>
      </c>
      <c r="AD458" s="19">
        <f t="shared" si="88"/>
        <v>0.66659999999999997</v>
      </c>
      <c r="AE458" s="19"/>
      <c r="AF458" s="19"/>
      <c r="AG458" s="58" t="s">
        <v>166</v>
      </c>
      <c r="AH458" s="58" t="s">
        <v>80</v>
      </c>
      <c r="AI458" s="19"/>
      <c r="AJ458" s="2"/>
      <c r="AK458">
        <v>9</v>
      </c>
    </row>
    <row r="459" spans="1:46" customFormat="1" ht="63.75" x14ac:dyDescent="0.25">
      <c r="A459" s="151" t="s">
        <v>37</v>
      </c>
      <c r="B459" s="10" t="s">
        <v>38</v>
      </c>
      <c r="C459" s="9">
        <v>5</v>
      </c>
      <c r="D459" s="14" t="s">
        <v>449</v>
      </c>
      <c r="E459" s="12" t="s">
        <v>440</v>
      </c>
      <c r="F459" s="13">
        <v>5</v>
      </c>
      <c r="G459" s="13">
        <v>6</v>
      </c>
      <c r="H459" s="14" t="s">
        <v>41</v>
      </c>
      <c r="I459" s="38">
        <f>Grunddata!G459*Normer!Kursus_extra_pr_stud+Normer!Kursus_grund</f>
        <v>159</v>
      </c>
      <c r="J459" s="12" t="s">
        <v>128</v>
      </c>
      <c r="K459" s="12" t="s">
        <v>450</v>
      </c>
      <c r="L459" s="16">
        <v>1</v>
      </c>
      <c r="M459" s="12">
        <f t="shared" ref="M459:M490" si="89">L459*$I459*AC459</f>
        <v>159</v>
      </c>
      <c r="N459" s="16">
        <v>0</v>
      </c>
      <c r="O459" s="12">
        <f t="shared" ref="O459:O490" si="90">N459*$I459*AC459</f>
        <v>0</v>
      </c>
      <c r="P459" s="16">
        <v>0</v>
      </c>
      <c r="Q459" s="12">
        <f t="shared" ref="Q459:Q490" si="91">P459*$I459*AC459</f>
        <v>0</v>
      </c>
      <c r="R459" s="16">
        <v>0</v>
      </c>
      <c r="S459" s="12">
        <f t="shared" ref="S459:S490" si="92">R459*$I459*AC459</f>
        <v>0</v>
      </c>
      <c r="T459" s="16">
        <v>0</v>
      </c>
      <c r="U459" s="12">
        <f t="shared" ref="U459:U490" si="93">T459*$I459*AC459</f>
        <v>0</v>
      </c>
      <c r="V459" s="16">
        <v>0</v>
      </c>
      <c r="W459" s="12">
        <f t="shared" ref="W459:W490" si="94">V459*$I459*AC459</f>
        <v>0</v>
      </c>
      <c r="X459" s="12" t="s">
        <v>14</v>
      </c>
      <c r="Y459" s="12" t="s">
        <v>43</v>
      </c>
      <c r="Z459" s="12" t="s">
        <v>128</v>
      </c>
      <c r="AA459" s="17" t="s">
        <v>442</v>
      </c>
      <c r="AB459" s="20" t="s">
        <v>451</v>
      </c>
      <c r="AC459" s="18">
        <v>1</v>
      </c>
      <c r="AD459" s="19">
        <f t="shared" ref="AD459:AD490" si="95">AC459*I459</f>
        <v>159</v>
      </c>
      <c r="AE459" s="19" t="s">
        <v>452</v>
      </c>
      <c r="AF459" s="19"/>
      <c r="AG459" s="58" t="s">
        <v>166</v>
      </c>
      <c r="AH459" s="58" t="s">
        <v>80</v>
      </c>
      <c r="AI459" s="19"/>
      <c r="AJ459" s="2"/>
      <c r="AK459">
        <v>9</v>
      </c>
      <c r="AO459">
        <v>715.5</v>
      </c>
      <c r="AP459">
        <v>715.5</v>
      </c>
      <c r="AQ459">
        <v>0</v>
      </c>
      <c r="AR459">
        <f>AO459-AP459-AQ459</f>
        <v>0</v>
      </c>
    </row>
    <row r="460" spans="1:46" customFormat="1" ht="63.75" x14ac:dyDescent="0.25">
      <c r="A460" s="151" t="s">
        <v>37</v>
      </c>
      <c r="B460" s="10" t="s">
        <v>38</v>
      </c>
      <c r="C460" s="9">
        <v>5</v>
      </c>
      <c r="D460" s="14" t="s">
        <v>449</v>
      </c>
      <c r="E460" s="12" t="s">
        <v>440</v>
      </c>
      <c r="F460" s="13">
        <v>5</v>
      </c>
      <c r="G460" s="13">
        <v>7</v>
      </c>
      <c r="H460" s="14" t="s">
        <v>48</v>
      </c>
      <c r="I460" s="15">
        <f>G460*Kursus_eksaminator</f>
        <v>2.3331</v>
      </c>
      <c r="J460" s="12" t="s">
        <v>128</v>
      </c>
      <c r="K460" s="12" t="s">
        <v>450</v>
      </c>
      <c r="L460" s="16">
        <v>1</v>
      </c>
      <c r="M460" s="12">
        <f t="shared" si="89"/>
        <v>2.3331</v>
      </c>
      <c r="N460" s="16">
        <v>0</v>
      </c>
      <c r="O460" s="12">
        <f t="shared" si="90"/>
        <v>0</v>
      </c>
      <c r="P460" s="16">
        <v>0</v>
      </c>
      <c r="Q460" s="12">
        <f t="shared" si="91"/>
        <v>0</v>
      </c>
      <c r="R460" s="16">
        <v>0</v>
      </c>
      <c r="S460" s="12">
        <f t="shared" si="92"/>
        <v>0</v>
      </c>
      <c r="T460" s="16">
        <v>0</v>
      </c>
      <c r="U460" s="12">
        <f t="shared" si="93"/>
        <v>0</v>
      </c>
      <c r="V460" s="16">
        <v>0</v>
      </c>
      <c r="W460" s="12">
        <f t="shared" si="94"/>
        <v>0</v>
      </c>
      <c r="X460" s="12" t="s">
        <v>14</v>
      </c>
      <c r="Y460" s="12" t="s">
        <v>43</v>
      </c>
      <c r="Z460" s="12"/>
      <c r="AA460" s="17" t="s">
        <v>442</v>
      </c>
      <c r="AB460" s="20" t="s">
        <v>451</v>
      </c>
      <c r="AC460" s="18">
        <v>1</v>
      </c>
      <c r="AD460" s="19">
        <f t="shared" si="95"/>
        <v>2.3331</v>
      </c>
      <c r="AE460" s="19"/>
      <c r="AF460" s="19"/>
      <c r="AG460" s="58" t="s">
        <v>166</v>
      </c>
      <c r="AH460" s="58" t="s">
        <v>80</v>
      </c>
      <c r="AI460" s="19"/>
      <c r="AJ460" s="2"/>
      <c r="AK460">
        <v>10</v>
      </c>
    </row>
    <row r="461" spans="1:46" customFormat="1" ht="25.5" x14ac:dyDescent="0.25">
      <c r="A461" s="158" t="s">
        <v>37</v>
      </c>
      <c r="B461" s="12" t="s">
        <v>97</v>
      </c>
      <c r="C461" s="9">
        <v>9</v>
      </c>
      <c r="D461" s="14" t="s">
        <v>97</v>
      </c>
      <c r="E461" s="12" t="s">
        <v>440</v>
      </c>
      <c r="F461" s="13">
        <v>3</v>
      </c>
      <c r="G461" s="12"/>
      <c r="H461" s="14" t="s">
        <v>453</v>
      </c>
      <c r="I461" s="15">
        <v>40</v>
      </c>
      <c r="J461" s="12"/>
      <c r="K461" s="12" t="s">
        <v>447</v>
      </c>
      <c r="L461" s="16">
        <v>1</v>
      </c>
      <c r="M461" s="12">
        <f t="shared" si="89"/>
        <v>40</v>
      </c>
      <c r="N461" s="16">
        <v>0</v>
      </c>
      <c r="O461" s="12">
        <f t="shared" si="90"/>
        <v>0</v>
      </c>
      <c r="P461" s="16">
        <v>0</v>
      </c>
      <c r="Q461" s="12">
        <f t="shared" si="91"/>
        <v>0</v>
      </c>
      <c r="R461" s="16">
        <v>0</v>
      </c>
      <c r="S461" s="12">
        <f t="shared" si="92"/>
        <v>0</v>
      </c>
      <c r="T461" s="16">
        <v>0</v>
      </c>
      <c r="U461" s="12">
        <f t="shared" si="93"/>
        <v>0</v>
      </c>
      <c r="V461" s="16">
        <v>0</v>
      </c>
      <c r="W461" s="12">
        <f t="shared" si="94"/>
        <v>0</v>
      </c>
      <c r="X461" s="12" t="s">
        <v>14</v>
      </c>
      <c r="Y461" s="12" t="s">
        <v>43</v>
      </c>
      <c r="Z461" s="12"/>
      <c r="AA461" s="17" t="s">
        <v>442</v>
      </c>
      <c r="AB461" s="9" t="s">
        <v>451</v>
      </c>
      <c r="AC461" s="18">
        <v>1</v>
      </c>
      <c r="AD461" s="19">
        <f t="shared" si="95"/>
        <v>40</v>
      </c>
      <c r="AE461" s="19"/>
      <c r="AF461" s="19"/>
      <c r="AG461" s="58" t="s">
        <v>166</v>
      </c>
      <c r="AH461" s="58" t="s">
        <v>80</v>
      </c>
      <c r="AI461" s="19"/>
      <c r="AJ461" s="2"/>
      <c r="AK461">
        <v>13</v>
      </c>
    </row>
    <row r="462" spans="1:46" customFormat="1" ht="89.25" x14ac:dyDescent="0.25">
      <c r="A462" s="151" t="s">
        <v>37</v>
      </c>
      <c r="B462" s="12" t="s">
        <v>67</v>
      </c>
      <c r="C462" s="9">
        <v>5</v>
      </c>
      <c r="D462" s="14" t="s">
        <v>454</v>
      </c>
      <c r="E462" s="12" t="s">
        <v>440</v>
      </c>
      <c r="F462" s="13">
        <v>15</v>
      </c>
      <c r="G462" s="12">
        <v>2</v>
      </c>
      <c r="H462" s="14" t="s">
        <v>69</v>
      </c>
      <c r="I462" s="15">
        <v>30</v>
      </c>
      <c r="J462" s="12"/>
      <c r="K462" s="12" t="s">
        <v>450</v>
      </c>
      <c r="L462" s="16">
        <v>1</v>
      </c>
      <c r="M462" s="12">
        <f t="shared" si="89"/>
        <v>30</v>
      </c>
      <c r="N462" s="16">
        <v>0</v>
      </c>
      <c r="O462" s="12">
        <f t="shared" si="90"/>
        <v>0</v>
      </c>
      <c r="P462" s="16">
        <v>0</v>
      </c>
      <c r="Q462" s="12">
        <f t="shared" si="91"/>
        <v>0</v>
      </c>
      <c r="R462" s="16">
        <v>0</v>
      </c>
      <c r="S462" s="12">
        <f t="shared" si="92"/>
        <v>0</v>
      </c>
      <c r="T462" s="16">
        <v>0</v>
      </c>
      <c r="U462" s="12">
        <f t="shared" si="93"/>
        <v>0</v>
      </c>
      <c r="V462" s="16">
        <v>0</v>
      </c>
      <c r="W462" s="12">
        <f t="shared" si="94"/>
        <v>0</v>
      </c>
      <c r="X462" s="12" t="s">
        <v>14</v>
      </c>
      <c r="Y462" s="12" t="s">
        <v>43</v>
      </c>
      <c r="Z462" s="12" t="s">
        <v>455</v>
      </c>
      <c r="AA462" s="17" t="s">
        <v>442</v>
      </c>
      <c r="AB462" s="9" t="s">
        <v>451</v>
      </c>
      <c r="AC462" s="18">
        <v>1</v>
      </c>
      <c r="AD462" s="19">
        <f t="shared" si="95"/>
        <v>30</v>
      </c>
      <c r="AE462" s="19"/>
      <c r="AF462" s="19"/>
      <c r="AG462" s="58" t="s">
        <v>166</v>
      </c>
      <c r="AH462" s="58" t="s">
        <v>80</v>
      </c>
      <c r="AI462" s="19"/>
      <c r="AJ462" s="2"/>
      <c r="AK462">
        <v>10</v>
      </c>
    </row>
    <row r="463" spans="1:46" customFormat="1" ht="89.25" x14ac:dyDescent="0.25">
      <c r="A463" s="151" t="s">
        <v>37</v>
      </c>
      <c r="B463" s="12" t="s">
        <v>67</v>
      </c>
      <c r="C463" s="9">
        <v>5</v>
      </c>
      <c r="D463" s="14" t="s">
        <v>454</v>
      </c>
      <c r="E463" s="12" t="s">
        <v>440</v>
      </c>
      <c r="F463" s="13">
        <v>15</v>
      </c>
      <c r="G463" s="12">
        <v>2</v>
      </c>
      <c r="H463" s="14" t="s">
        <v>74</v>
      </c>
      <c r="I463" s="15">
        <v>8</v>
      </c>
      <c r="J463" s="12"/>
      <c r="K463" s="12" t="s">
        <v>450</v>
      </c>
      <c r="L463" s="16">
        <v>1</v>
      </c>
      <c r="M463" s="12">
        <f t="shared" si="89"/>
        <v>8</v>
      </c>
      <c r="N463" s="16">
        <v>0</v>
      </c>
      <c r="O463" s="12">
        <f t="shared" si="90"/>
        <v>0</v>
      </c>
      <c r="P463" s="16">
        <v>0</v>
      </c>
      <c r="Q463" s="12">
        <f t="shared" si="91"/>
        <v>0</v>
      </c>
      <c r="R463" s="16">
        <v>0</v>
      </c>
      <c r="S463" s="12">
        <f t="shared" si="92"/>
        <v>0</v>
      </c>
      <c r="T463" s="16">
        <v>0</v>
      </c>
      <c r="U463" s="12">
        <f t="shared" si="93"/>
        <v>0</v>
      </c>
      <c r="V463" s="16">
        <v>0</v>
      </c>
      <c r="W463" s="12">
        <f t="shared" si="94"/>
        <v>0</v>
      </c>
      <c r="X463" s="12" t="s">
        <v>14</v>
      </c>
      <c r="Y463" s="12" t="s">
        <v>43</v>
      </c>
      <c r="Z463" s="12" t="s">
        <v>455</v>
      </c>
      <c r="AA463" s="17" t="s">
        <v>442</v>
      </c>
      <c r="AB463" s="9" t="s">
        <v>451</v>
      </c>
      <c r="AC463" s="18">
        <v>1</v>
      </c>
      <c r="AD463" s="19">
        <f t="shared" si="95"/>
        <v>8</v>
      </c>
      <c r="AE463" s="19"/>
      <c r="AF463" s="19"/>
      <c r="AG463" s="58" t="s">
        <v>166</v>
      </c>
      <c r="AH463" s="58" t="s">
        <v>80</v>
      </c>
      <c r="AI463" s="19"/>
      <c r="AJ463" s="2"/>
      <c r="AK463">
        <v>10</v>
      </c>
    </row>
    <row r="464" spans="1:46" customFormat="1" ht="25.5" x14ac:dyDescent="0.25">
      <c r="A464" s="151" t="s">
        <v>37</v>
      </c>
      <c r="B464" s="10" t="s">
        <v>67</v>
      </c>
      <c r="C464" s="9">
        <v>9</v>
      </c>
      <c r="D464" s="11" t="s">
        <v>456</v>
      </c>
      <c r="E464" s="12" t="s">
        <v>440</v>
      </c>
      <c r="F464" s="13">
        <v>20</v>
      </c>
      <c r="G464" s="13">
        <v>2</v>
      </c>
      <c r="H464" s="14" t="s">
        <v>69</v>
      </c>
      <c r="I464" s="15">
        <v>40</v>
      </c>
      <c r="J464" s="12"/>
      <c r="K464" s="12" t="s">
        <v>447</v>
      </c>
      <c r="L464" s="16">
        <v>1</v>
      </c>
      <c r="M464" s="12">
        <f t="shared" si="89"/>
        <v>40</v>
      </c>
      <c r="N464" s="16">
        <v>0</v>
      </c>
      <c r="O464" s="12">
        <f t="shared" si="90"/>
        <v>0</v>
      </c>
      <c r="P464" s="16">
        <v>0</v>
      </c>
      <c r="Q464" s="12">
        <f t="shared" si="91"/>
        <v>0</v>
      </c>
      <c r="R464" s="16">
        <v>0</v>
      </c>
      <c r="S464" s="12">
        <f t="shared" si="92"/>
        <v>0</v>
      </c>
      <c r="T464" s="16">
        <v>0</v>
      </c>
      <c r="U464" s="12">
        <f t="shared" si="93"/>
        <v>0</v>
      </c>
      <c r="V464" s="16">
        <v>0</v>
      </c>
      <c r="W464" s="12">
        <f t="shared" si="94"/>
        <v>0</v>
      </c>
      <c r="X464" s="12" t="s">
        <v>14</v>
      </c>
      <c r="Y464" s="12" t="s">
        <v>43</v>
      </c>
      <c r="Z464" s="12" t="s">
        <v>128</v>
      </c>
      <c r="AA464" s="17" t="s">
        <v>442</v>
      </c>
      <c r="AB464" s="20" t="s">
        <v>443</v>
      </c>
      <c r="AC464" s="18">
        <v>1</v>
      </c>
      <c r="AD464" s="19">
        <f t="shared" si="95"/>
        <v>40</v>
      </c>
      <c r="AE464" s="19"/>
      <c r="AF464" s="19"/>
      <c r="AG464" s="58" t="s">
        <v>166</v>
      </c>
      <c r="AH464" s="58" t="s">
        <v>80</v>
      </c>
      <c r="AI464" s="19"/>
      <c r="AJ464" s="2"/>
      <c r="AK464">
        <v>11</v>
      </c>
    </row>
    <row r="465" spans="1:46" customFormat="1" x14ac:dyDescent="0.25">
      <c r="A465" s="151" t="s">
        <v>37</v>
      </c>
      <c r="B465" s="10" t="s">
        <v>67</v>
      </c>
      <c r="C465" s="9">
        <v>9</v>
      </c>
      <c r="D465" s="14" t="s">
        <v>456</v>
      </c>
      <c r="E465" s="12" t="s">
        <v>440</v>
      </c>
      <c r="F465" s="13">
        <v>20</v>
      </c>
      <c r="G465" s="13">
        <v>2</v>
      </c>
      <c r="H465" s="14" t="s">
        <v>74</v>
      </c>
      <c r="I465" s="15">
        <v>8</v>
      </c>
      <c r="J465" s="12"/>
      <c r="K465" s="12" t="s">
        <v>447</v>
      </c>
      <c r="L465" s="16">
        <v>1</v>
      </c>
      <c r="M465" s="12">
        <f t="shared" si="89"/>
        <v>8</v>
      </c>
      <c r="N465" s="16">
        <v>0</v>
      </c>
      <c r="O465" s="12">
        <f t="shared" si="90"/>
        <v>0</v>
      </c>
      <c r="P465" s="16">
        <v>0</v>
      </c>
      <c r="Q465" s="12">
        <f t="shared" si="91"/>
        <v>0</v>
      </c>
      <c r="R465" s="16">
        <v>0</v>
      </c>
      <c r="S465" s="12">
        <f t="shared" si="92"/>
        <v>0</v>
      </c>
      <c r="T465" s="16">
        <v>0</v>
      </c>
      <c r="U465" s="12">
        <f t="shared" si="93"/>
        <v>0</v>
      </c>
      <c r="V465" s="16">
        <v>0</v>
      </c>
      <c r="W465" s="12">
        <f t="shared" si="94"/>
        <v>0</v>
      </c>
      <c r="X465" s="12" t="s">
        <v>14</v>
      </c>
      <c r="Y465" s="12" t="s">
        <v>43</v>
      </c>
      <c r="Z465" s="12" t="s">
        <v>128</v>
      </c>
      <c r="AA465" s="17" t="s">
        <v>442</v>
      </c>
      <c r="AB465" s="20" t="s">
        <v>443</v>
      </c>
      <c r="AC465" s="18">
        <v>1</v>
      </c>
      <c r="AD465" s="19">
        <f t="shared" si="95"/>
        <v>8</v>
      </c>
      <c r="AE465" s="19"/>
      <c r="AF465" s="19"/>
      <c r="AG465" s="58" t="s">
        <v>166</v>
      </c>
      <c r="AH465" s="58" t="s">
        <v>80</v>
      </c>
      <c r="AI465" s="19"/>
      <c r="AJ465" s="2"/>
      <c r="AK465">
        <v>12</v>
      </c>
    </row>
    <row r="466" spans="1:46" customFormat="1" ht="51" x14ac:dyDescent="0.25">
      <c r="A466" s="151" t="s">
        <v>37</v>
      </c>
      <c r="B466" s="10" t="s">
        <v>38</v>
      </c>
      <c r="C466" s="9">
        <v>7</v>
      </c>
      <c r="D466" s="14" t="s">
        <v>457</v>
      </c>
      <c r="E466" s="12" t="s">
        <v>458</v>
      </c>
      <c r="F466" s="13">
        <v>5</v>
      </c>
      <c r="G466" s="13">
        <v>23</v>
      </c>
      <c r="H466" s="14" t="s">
        <v>41</v>
      </c>
      <c r="I466" s="38">
        <f>Grunddata!G466*Normer!Kursus_extra_pr_stud+Normer!Kursus_grund</f>
        <v>184.5</v>
      </c>
      <c r="J466" s="12"/>
      <c r="K466" s="12" t="s">
        <v>459</v>
      </c>
      <c r="L466" s="16">
        <v>1</v>
      </c>
      <c r="M466" s="12">
        <f t="shared" si="89"/>
        <v>184.5</v>
      </c>
      <c r="N466" s="16">
        <v>0</v>
      </c>
      <c r="O466" s="12">
        <f t="shared" si="90"/>
        <v>0</v>
      </c>
      <c r="P466" s="16">
        <v>0</v>
      </c>
      <c r="Q466" s="12">
        <f t="shared" si="91"/>
        <v>0</v>
      </c>
      <c r="R466" s="16">
        <v>0</v>
      </c>
      <c r="S466" s="12">
        <f t="shared" si="92"/>
        <v>0</v>
      </c>
      <c r="T466" s="16">
        <v>0</v>
      </c>
      <c r="U466" s="12">
        <f t="shared" si="93"/>
        <v>0</v>
      </c>
      <c r="V466" s="16">
        <v>0</v>
      </c>
      <c r="W466" s="12">
        <f t="shared" si="94"/>
        <v>0</v>
      </c>
      <c r="X466" s="12" t="s">
        <v>14</v>
      </c>
      <c r="Y466" s="12" t="s">
        <v>43</v>
      </c>
      <c r="Z466" s="12"/>
      <c r="AA466" s="17" t="s">
        <v>195</v>
      </c>
      <c r="AB466" s="20" t="s">
        <v>460</v>
      </c>
      <c r="AC466" s="18">
        <v>1</v>
      </c>
      <c r="AD466" s="19">
        <f t="shared" si="95"/>
        <v>184.5</v>
      </c>
      <c r="AE466" s="19"/>
      <c r="AF466" s="19"/>
      <c r="AG466" s="19" t="s">
        <v>166</v>
      </c>
      <c r="AH466" s="19" t="s">
        <v>657</v>
      </c>
      <c r="AI466" s="19"/>
      <c r="AJ466" s="10"/>
      <c r="AK466">
        <v>7</v>
      </c>
    </row>
    <row r="467" spans="1:46" customFormat="1" ht="51" x14ac:dyDescent="0.25">
      <c r="A467" s="151" t="s">
        <v>37</v>
      </c>
      <c r="B467" s="10" t="s">
        <v>38</v>
      </c>
      <c r="C467" s="9">
        <v>7</v>
      </c>
      <c r="D467" s="14" t="s">
        <v>457</v>
      </c>
      <c r="E467" s="12" t="s">
        <v>458</v>
      </c>
      <c r="F467" s="13">
        <v>5</v>
      </c>
      <c r="G467" s="13">
        <v>25</v>
      </c>
      <c r="H467" s="14" t="s">
        <v>48</v>
      </c>
      <c r="I467" s="15">
        <f>G467*Kursus_eksaminator</f>
        <v>8.3324999999999996</v>
      </c>
      <c r="J467" s="12"/>
      <c r="K467" s="12" t="s">
        <v>459</v>
      </c>
      <c r="L467" s="16">
        <v>1</v>
      </c>
      <c r="M467" s="12">
        <f t="shared" si="89"/>
        <v>8.3324999999999996</v>
      </c>
      <c r="N467" s="16">
        <v>0</v>
      </c>
      <c r="O467" s="12">
        <f t="shared" si="90"/>
        <v>0</v>
      </c>
      <c r="P467" s="16">
        <v>0</v>
      </c>
      <c r="Q467" s="12">
        <f t="shared" si="91"/>
        <v>0</v>
      </c>
      <c r="R467" s="16">
        <v>0</v>
      </c>
      <c r="S467" s="12">
        <f t="shared" si="92"/>
        <v>0</v>
      </c>
      <c r="T467" s="16">
        <v>0</v>
      </c>
      <c r="U467" s="12">
        <f t="shared" si="93"/>
        <v>0</v>
      </c>
      <c r="V467" s="16">
        <v>0</v>
      </c>
      <c r="W467" s="12">
        <f t="shared" si="94"/>
        <v>0</v>
      </c>
      <c r="X467" s="12" t="s">
        <v>14</v>
      </c>
      <c r="Y467" s="12" t="s">
        <v>43</v>
      </c>
      <c r="Z467" s="12"/>
      <c r="AA467" s="17" t="s">
        <v>195</v>
      </c>
      <c r="AB467" s="20" t="s">
        <v>460</v>
      </c>
      <c r="AC467" s="18">
        <v>1</v>
      </c>
      <c r="AD467" s="19">
        <f t="shared" si="95"/>
        <v>8.3324999999999996</v>
      </c>
      <c r="AE467" s="19" t="s">
        <v>576</v>
      </c>
      <c r="AF467" s="19"/>
      <c r="AG467" s="19" t="s">
        <v>166</v>
      </c>
      <c r="AH467" s="19" t="s">
        <v>657</v>
      </c>
      <c r="AI467" s="19"/>
      <c r="AJ467" s="10"/>
      <c r="AK467">
        <v>7</v>
      </c>
    </row>
    <row r="468" spans="1:46" customFormat="1" ht="51" x14ac:dyDescent="0.25">
      <c r="A468" s="151" t="s">
        <v>37</v>
      </c>
      <c r="B468" s="10" t="s">
        <v>38</v>
      </c>
      <c r="C468" s="9">
        <v>7</v>
      </c>
      <c r="D468" s="14" t="s">
        <v>457</v>
      </c>
      <c r="E468" s="12" t="s">
        <v>458</v>
      </c>
      <c r="F468" s="13">
        <v>5</v>
      </c>
      <c r="G468" s="13">
        <v>25</v>
      </c>
      <c r="H468" s="14" t="s">
        <v>94</v>
      </c>
      <c r="I468" s="15">
        <f>G468*Intern_censor_kursus</f>
        <v>8.3324999999999996</v>
      </c>
      <c r="J468" s="12"/>
      <c r="K468" s="12" t="s">
        <v>459</v>
      </c>
      <c r="L468" s="16">
        <v>1</v>
      </c>
      <c r="M468" s="12">
        <f t="shared" si="89"/>
        <v>8.3324999999999996</v>
      </c>
      <c r="N468" s="16">
        <v>0</v>
      </c>
      <c r="O468" s="12">
        <f t="shared" si="90"/>
        <v>0</v>
      </c>
      <c r="P468" s="16">
        <v>0</v>
      </c>
      <c r="Q468" s="12">
        <f t="shared" si="91"/>
        <v>0</v>
      </c>
      <c r="R468" s="16">
        <v>0</v>
      </c>
      <c r="S468" s="12">
        <f t="shared" si="92"/>
        <v>0</v>
      </c>
      <c r="T468" s="16">
        <v>0</v>
      </c>
      <c r="U468" s="12">
        <f t="shared" si="93"/>
        <v>0</v>
      </c>
      <c r="V468" s="16">
        <v>0</v>
      </c>
      <c r="W468" s="12">
        <f t="shared" si="94"/>
        <v>0</v>
      </c>
      <c r="X468" s="12" t="s">
        <v>14</v>
      </c>
      <c r="Y468" s="12" t="s">
        <v>43</v>
      </c>
      <c r="Z468" s="12"/>
      <c r="AA468" s="17" t="s">
        <v>195</v>
      </c>
      <c r="AB468" s="20" t="s">
        <v>460</v>
      </c>
      <c r="AC468" s="18">
        <v>1</v>
      </c>
      <c r="AD468" s="19">
        <f t="shared" si="95"/>
        <v>8.3324999999999996</v>
      </c>
      <c r="AE468" s="19" t="s">
        <v>576</v>
      </c>
      <c r="AF468" s="19"/>
      <c r="AG468" s="19" t="s">
        <v>166</v>
      </c>
      <c r="AH468" s="19" t="s">
        <v>657</v>
      </c>
      <c r="AI468" s="19"/>
      <c r="AJ468" s="10"/>
      <c r="AK468">
        <v>7</v>
      </c>
    </row>
    <row r="469" spans="1:46" customFormat="1" ht="38.25" x14ac:dyDescent="0.25">
      <c r="A469" s="151" t="s">
        <v>37</v>
      </c>
      <c r="B469" s="10" t="s">
        <v>38</v>
      </c>
      <c r="C469" s="9">
        <v>3</v>
      </c>
      <c r="D469" s="14" t="s">
        <v>461</v>
      </c>
      <c r="E469" s="12" t="s">
        <v>458</v>
      </c>
      <c r="F469" s="13">
        <v>5</v>
      </c>
      <c r="G469" s="13">
        <v>21</v>
      </c>
      <c r="H469" s="14" t="s">
        <v>41</v>
      </c>
      <c r="I469" s="15">
        <f>Normer!Kursus_grund+G469*Normer!Kursus_extra_pr_stud</f>
        <v>181.5</v>
      </c>
      <c r="J469" s="12"/>
      <c r="K469" s="12" t="s">
        <v>462</v>
      </c>
      <c r="L469" s="16">
        <v>1</v>
      </c>
      <c r="M469" s="12">
        <f t="shared" si="89"/>
        <v>181.5</v>
      </c>
      <c r="N469" s="16">
        <v>0</v>
      </c>
      <c r="O469" s="12">
        <f t="shared" si="90"/>
        <v>0</v>
      </c>
      <c r="P469" s="16">
        <v>0</v>
      </c>
      <c r="Q469" s="12">
        <f t="shared" si="91"/>
        <v>0</v>
      </c>
      <c r="R469" s="16">
        <v>0</v>
      </c>
      <c r="S469" s="12">
        <f t="shared" si="92"/>
        <v>0</v>
      </c>
      <c r="T469" s="16">
        <v>0</v>
      </c>
      <c r="U469" s="12">
        <f t="shared" si="93"/>
        <v>0</v>
      </c>
      <c r="V469" s="16">
        <v>0</v>
      </c>
      <c r="W469" s="12">
        <f t="shared" si="94"/>
        <v>0</v>
      </c>
      <c r="X469" s="12" t="s">
        <v>14</v>
      </c>
      <c r="Y469" s="12" t="s">
        <v>43</v>
      </c>
      <c r="Z469" s="12"/>
      <c r="AA469" s="17" t="s">
        <v>195</v>
      </c>
      <c r="AB469" s="20" t="s">
        <v>460</v>
      </c>
      <c r="AC469" s="18">
        <v>1</v>
      </c>
      <c r="AD469" s="19">
        <f t="shared" si="95"/>
        <v>181.5</v>
      </c>
      <c r="AE469" s="19"/>
      <c r="AF469" s="19"/>
      <c r="AG469" s="19" t="s">
        <v>166</v>
      </c>
      <c r="AH469" s="19" t="s">
        <v>80</v>
      </c>
      <c r="AI469" s="19"/>
      <c r="AJ469" s="10"/>
      <c r="AK469">
        <v>2</v>
      </c>
    </row>
    <row r="470" spans="1:46" customFormat="1" ht="63.75" x14ac:dyDescent="0.25">
      <c r="A470" s="151" t="s">
        <v>37</v>
      </c>
      <c r="B470" s="10" t="s">
        <v>38</v>
      </c>
      <c r="C470" s="9">
        <v>3</v>
      </c>
      <c r="D470" s="14" t="s">
        <v>461</v>
      </c>
      <c r="E470" s="12" t="s">
        <v>458</v>
      </c>
      <c r="F470" s="13">
        <v>5</v>
      </c>
      <c r="G470" s="13">
        <v>30</v>
      </c>
      <c r="H470" s="14" t="s">
        <v>48</v>
      </c>
      <c r="I470" s="15">
        <f>G470*Kursus_eksaminator</f>
        <v>9.9989999999999988</v>
      </c>
      <c r="J470" s="12"/>
      <c r="K470" s="12" t="s">
        <v>462</v>
      </c>
      <c r="L470" s="16">
        <v>1</v>
      </c>
      <c r="M470" s="12">
        <f t="shared" si="89"/>
        <v>9.9989999999999988</v>
      </c>
      <c r="N470" s="16">
        <v>0</v>
      </c>
      <c r="O470" s="12">
        <f t="shared" si="90"/>
        <v>0</v>
      </c>
      <c r="P470" s="16">
        <v>0</v>
      </c>
      <c r="Q470" s="12">
        <f t="shared" si="91"/>
        <v>0</v>
      </c>
      <c r="R470" s="16">
        <v>0</v>
      </c>
      <c r="S470" s="12">
        <f t="shared" si="92"/>
        <v>0</v>
      </c>
      <c r="T470" s="16">
        <v>0</v>
      </c>
      <c r="U470" s="12">
        <f t="shared" si="93"/>
        <v>0</v>
      </c>
      <c r="V470" s="16">
        <v>0</v>
      </c>
      <c r="W470" s="12">
        <f t="shared" si="94"/>
        <v>0</v>
      </c>
      <c r="X470" s="12" t="s">
        <v>14</v>
      </c>
      <c r="Y470" s="12" t="s">
        <v>43</v>
      </c>
      <c r="Z470" s="12"/>
      <c r="AA470" s="17" t="s">
        <v>195</v>
      </c>
      <c r="AB470" s="20" t="s">
        <v>460</v>
      </c>
      <c r="AC470" s="18">
        <v>1</v>
      </c>
      <c r="AD470" s="19">
        <f t="shared" si="95"/>
        <v>9.9989999999999988</v>
      </c>
      <c r="AE470" s="19" t="s">
        <v>577</v>
      </c>
      <c r="AF470" s="19"/>
      <c r="AG470" s="19" t="s">
        <v>166</v>
      </c>
      <c r="AH470" s="19" t="s">
        <v>80</v>
      </c>
      <c r="AI470" s="19"/>
      <c r="AJ470" s="10"/>
      <c r="AK470">
        <v>2</v>
      </c>
    </row>
    <row r="471" spans="1:46" customFormat="1" ht="63.75" x14ac:dyDescent="0.25">
      <c r="A471" s="151" t="s">
        <v>37</v>
      </c>
      <c r="B471" s="10" t="s">
        <v>38</v>
      </c>
      <c r="C471" s="9">
        <v>3</v>
      </c>
      <c r="D471" s="14" t="s">
        <v>461</v>
      </c>
      <c r="E471" s="12" t="s">
        <v>458</v>
      </c>
      <c r="F471" s="13">
        <v>5</v>
      </c>
      <c r="G471" s="13">
        <v>30</v>
      </c>
      <c r="H471" s="14" t="s">
        <v>94</v>
      </c>
      <c r="I471" s="15">
        <f>G471*Intern_censor_kursus</f>
        <v>9.9989999999999988</v>
      </c>
      <c r="J471" s="12"/>
      <c r="K471" s="12" t="s">
        <v>462</v>
      </c>
      <c r="L471" s="16">
        <v>1</v>
      </c>
      <c r="M471" s="12">
        <f t="shared" si="89"/>
        <v>9.9989999999999988</v>
      </c>
      <c r="N471" s="16">
        <v>0</v>
      </c>
      <c r="O471" s="12">
        <f t="shared" si="90"/>
        <v>0</v>
      </c>
      <c r="P471" s="16">
        <v>0</v>
      </c>
      <c r="Q471" s="12">
        <f t="shared" si="91"/>
        <v>0</v>
      </c>
      <c r="R471" s="16">
        <v>0</v>
      </c>
      <c r="S471" s="12">
        <f t="shared" si="92"/>
        <v>0</v>
      </c>
      <c r="T471" s="16">
        <v>0</v>
      </c>
      <c r="U471" s="12">
        <f t="shared" si="93"/>
        <v>0</v>
      </c>
      <c r="V471" s="16">
        <v>0</v>
      </c>
      <c r="W471" s="12">
        <f t="shared" si="94"/>
        <v>0</v>
      </c>
      <c r="X471" s="12" t="s">
        <v>14</v>
      </c>
      <c r="Y471" s="12" t="s">
        <v>43</v>
      </c>
      <c r="Z471" s="12"/>
      <c r="AA471" s="17" t="s">
        <v>195</v>
      </c>
      <c r="AB471" s="20" t="s">
        <v>460</v>
      </c>
      <c r="AC471" s="18">
        <v>1</v>
      </c>
      <c r="AD471" s="19">
        <f t="shared" si="95"/>
        <v>9.9989999999999988</v>
      </c>
      <c r="AE471" s="19" t="s">
        <v>577</v>
      </c>
      <c r="AF471" s="19"/>
      <c r="AG471" s="19" t="s">
        <v>166</v>
      </c>
      <c r="AH471" s="19" t="s">
        <v>80</v>
      </c>
      <c r="AI471" s="19"/>
      <c r="AJ471" s="10"/>
      <c r="AK471">
        <v>2</v>
      </c>
    </row>
    <row r="472" spans="1:46" customFormat="1" ht="38.25" x14ac:dyDescent="0.25">
      <c r="A472" s="151" t="s">
        <v>37</v>
      </c>
      <c r="B472" s="10" t="s">
        <v>38</v>
      </c>
      <c r="C472" s="9">
        <v>8</v>
      </c>
      <c r="D472" s="14" t="s">
        <v>463</v>
      </c>
      <c r="E472" s="12" t="s">
        <v>458</v>
      </c>
      <c r="F472" s="13">
        <v>5</v>
      </c>
      <c r="G472" s="13">
        <v>4</v>
      </c>
      <c r="H472" s="14" t="s">
        <v>41</v>
      </c>
      <c r="I472" s="38">
        <f>Grunddata!G472*Normer!Kursus_extra_pr_stud+Normer!Kursus_grund</f>
        <v>156</v>
      </c>
      <c r="J472" s="12"/>
      <c r="K472" s="12" t="s">
        <v>464</v>
      </c>
      <c r="L472" s="16">
        <v>1</v>
      </c>
      <c r="M472" s="12">
        <f t="shared" si="89"/>
        <v>156</v>
      </c>
      <c r="N472" s="16">
        <v>0</v>
      </c>
      <c r="O472" s="12">
        <f t="shared" si="90"/>
        <v>0</v>
      </c>
      <c r="P472" s="16">
        <v>0</v>
      </c>
      <c r="Q472" s="12">
        <f t="shared" si="91"/>
        <v>0</v>
      </c>
      <c r="R472" s="16">
        <v>0</v>
      </c>
      <c r="S472" s="12">
        <f t="shared" si="92"/>
        <v>0</v>
      </c>
      <c r="T472" s="16">
        <v>0</v>
      </c>
      <c r="U472" s="12">
        <f t="shared" si="93"/>
        <v>0</v>
      </c>
      <c r="V472" s="16">
        <v>0</v>
      </c>
      <c r="W472" s="12">
        <f t="shared" si="94"/>
        <v>0</v>
      </c>
      <c r="X472" s="12" t="s">
        <v>14</v>
      </c>
      <c r="Y472" s="12" t="s">
        <v>43</v>
      </c>
      <c r="Z472" s="12"/>
      <c r="AA472" s="17" t="s">
        <v>195</v>
      </c>
      <c r="AB472" s="20" t="s">
        <v>460</v>
      </c>
      <c r="AC472" s="18">
        <v>1</v>
      </c>
      <c r="AD472" s="19">
        <f t="shared" si="95"/>
        <v>156</v>
      </c>
      <c r="AE472" s="19" t="s">
        <v>578</v>
      </c>
      <c r="AF472" s="19"/>
      <c r="AG472" s="19" t="s">
        <v>166</v>
      </c>
      <c r="AH472" s="19" t="s">
        <v>80</v>
      </c>
      <c r="AI472" s="19"/>
      <c r="AJ472" s="10"/>
      <c r="AK472">
        <v>7</v>
      </c>
    </row>
    <row r="473" spans="1:46" customFormat="1" ht="38.25" x14ac:dyDescent="0.25">
      <c r="A473" s="151" t="s">
        <v>37</v>
      </c>
      <c r="B473" s="10" t="s">
        <v>38</v>
      </c>
      <c r="C473" s="9">
        <v>8</v>
      </c>
      <c r="D473" s="14" t="s">
        <v>463</v>
      </c>
      <c r="E473" s="12" t="s">
        <v>458</v>
      </c>
      <c r="F473" s="13">
        <v>5</v>
      </c>
      <c r="G473" s="13">
        <v>5</v>
      </c>
      <c r="H473" s="14" t="s">
        <v>48</v>
      </c>
      <c r="I473" s="15">
        <f>G473*Kursus_eksaminator</f>
        <v>1.6664999999999999</v>
      </c>
      <c r="J473" s="12"/>
      <c r="K473" s="12" t="s">
        <v>464</v>
      </c>
      <c r="L473" s="16">
        <v>1</v>
      </c>
      <c r="M473" s="12">
        <f t="shared" si="89"/>
        <v>1.6664999999999999</v>
      </c>
      <c r="N473" s="16">
        <v>0</v>
      </c>
      <c r="O473" s="12">
        <f t="shared" si="90"/>
        <v>0</v>
      </c>
      <c r="P473" s="16">
        <v>0</v>
      </c>
      <c r="Q473" s="12">
        <f t="shared" si="91"/>
        <v>0</v>
      </c>
      <c r="R473" s="16">
        <v>0</v>
      </c>
      <c r="S473" s="12">
        <f t="shared" si="92"/>
        <v>0</v>
      </c>
      <c r="T473" s="16">
        <v>0</v>
      </c>
      <c r="U473" s="12">
        <f t="shared" si="93"/>
        <v>0</v>
      </c>
      <c r="V473" s="16">
        <v>0</v>
      </c>
      <c r="W473" s="12">
        <f t="shared" si="94"/>
        <v>0</v>
      </c>
      <c r="X473" s="12" t="s">
        <v>14</v>
      </c>
      <c r="Y473" s="12" t="s">
        <v>43</v>
      </c>
      <c r="Z473" s="12"/>
      <c r="AA473" s="17" t="s">
        <v>195</v>
      </c>
      <c r="AB473" s="20" t="s">
        <v>460</v>
      </c>
      <c r="AC473" s="18">
        <v>1</v>
      </c>
      <c r="AD473" s="19">
        <f t="shared" si="95"/>
        <v>1.6664999999999999</v>
      </c>
      <c r="AE473" s="19" t="s">
        <v>579</v>
      </c>
      <c r="AF473" s="19"/>
      <c r="AG473" s="19" t="s">
        <v>166</v>
      </c>
      <c r="AH473" s="19" t="s">
        <v>80</v>
      </c>
      <c r="AI473" s="19"/>
      <c r="AJ473" s="10"/>
      <c r="AK473">
        <v>8</v>
      </c>
    </row>
    <row r="474" spans="1:46" customFormat="1" ht="38.25" x14ac:dyDescent="0.25">
      <c r="A474" s="151" t="s">
        <v>37</v>
      </c>
      <c r="B474" s="10" t="s">
        <v>38</v>
      </c>
      <c r="C474" s="9">
        <v>8</v>
      </c>
      <c r="D474" s="14" t="s">
        <v>463</v>
      </c>
      <c r="E474" s="12" t="s">
        <v>458</v>
      </c>
      <c r="F474" s="13">
        <v>5</v>
      </c>
      <c r="G474" s="13">
        <v>5</v>
      </c>
      <c r="H474" s="14" t="s">
        <v>94</v>
      </c>
      <c r="I474" s="15">
        <f>G474*Intern_censor_kursus</f>
        <v>1.6664999999999999</v>
      </c>
      <c r="J474" s="12"/>
      <c r="K474" s="12" t="s">
        <v>464</v>
      </c>
      <c r="L474" s="16">
        <v>1</v>
      </c>
      <c r="M474" s="12">
        <f t="shared" si="89"/>
        <v>1.6664999999999999</v>
      </c>
      <c r="N474" s="16">
        <v>0</v>
      </c>
      <c r="O474" s="12">
        <f t="shared" si="90"/>
        <v>0</v>
      </c>
      <c r="P474" s="16">
        <v>0</v>
      </c>
      <c r="Q474" s="12">
        <f t="shared" si="91"/>
        <v>0</v>
      </c>
      <c r="R474" s="16">
        <v>0</v>
      </c>
      <c r="S474" s="12">
        <f t="shared" si="92"/>
        <v>0</v>
      </c>
      <c r="T474" s="16">
        <v>0</v>
      </c>
      <c r="U474" s="12">
        <f t="shared" si="93"/>
        <v>0</v>
      </c>
      <c r="V474" s="16">
        <v>0</v>
      </c>
      <c r="W474" s="12">
        <f t="shared" si="94"/>
        <v>0</v>
      </c>
      <c r="X474" s="12" t="s">
        <v>14</v>
      </c>
      <c r="Y474" s="12" t="s">
        <v>43</v>
      </c>
      <c r="Z474" s="12"/>
      <c r="AA474" s="17" t="s">
        <v>195</v>
      </c>
      <c r="AB474" s="20" t="s">
        <v>460</v>
      </c>
      <c r="AC474" s="18">
        <v>1</v>
      </c>
      <c r="AD474" s="19">
        <f t="shared" si="95"/>
        <v>1.6664999999999999</v>
      </c>
      <c r="AE474" s="19" t="s">
        <v>579</v>
      </c>
      <c r="AF474" s="19"/>
      <c r="AG474" s="19" t="s">
        <v>166</v>
      </c>
      <c r="AH474" s="19" t="s">
        <v>80</v>
      </c>
      <c r="AI474" s="19"/>
      <c r="AJ474" s="10"/>
      <c r="AK474">
        <v>8</v>
      </c>
    </row>
    <row r="475" spans="1:46" customFormat="1" ht="25.5" x14ac:dyDescent="0.25">
      <c r="A475" s="151" t="s">
        <v>37</v>
      </c>
      <c r="B475" s="10" t="s">
        <v>38</v>
      </c>
      <c r="C475" s="9">
        <v>7</v>
      </c>
      <c r="D475" s="14" t="s">
        <v>465</v>
      </c>
      <c r="E475" s="12" t="s">
        <v>458</v>
      </c>
      <c r="F475" s="13">
        <v>5</v>
      </c>
      <c r="G475" s="13">
        <v>5</v>
      </c>
      <c r="H475" s="14" t="s">
        <v>41</v>
      </c>
      <c r="I475" s="38">
        <f>Grunddata!G475*Normer!Kursus_extra_pr_stud+Normer!Kursus_grund</f>
        <v>157.5</v>
      </c>
      <c r="J475" s="12"/>
      <c r="K475" s="12" t="s">
        <v>466</v>
      </c>
      <c r="L475" s="16">
        <v>1</v>
      </c>
      <c r="M475" s="12">
        <f t="shared" si="89"/>
        <v>157.5</v>
      </c>
      <c r="N475" s="16">
        <v>0</v>
      </c>
      <c r="O475" s="12">
        <f t="shared" si="90"/>
        <v>0</v>
      </c>
      <c r="P475" s="16">
        <v>0</v>
      </c>
      <c r="Q475" s="12">
        <f t="shared" si="91"/>
        <v>0</v>
      </c>
      <c r="R475" s="16">
        <v>0</v>
      </c>
      <c r="S475" s="12">
        <f t="shared" si="92"/>
        <v>0</v>
      </c>
      <c r="T475" s="16">
        <v>0</v>
      </c>
      <c r="U475" s="12">
        <f t="shared" si="93"/>
        <v>0</v>
      </c>
      <c r="V475" s="16">
        <v>0</v>
      </c>
      <c r="W475" s="12">
        <f t="shared" si="94"/>
        <v>0</v>
      </c>
      <c r="X475" s="12" t="s">
        <v>14</v>
      </c>
      <c r="Y475" s="12" t="s">
        <v>43</v>
      </c>
      <c r="Z475" s="12"/>
      <c r="AA475" s="17" t="s">
        <v>195</v>
      </c>
      <c r="AB475" s="20" t="s">
        <v>460</v>
      </c>
      <c r="AC475" s="18">
        <v>1</v>
      </c>
      <c r="AD475" s="19">
        <f t="shared" si="95"/>
        <v>157.5</v>
      </c>
      <c r="AE475" s="19" t="s">
        <v>580</v>
      </c>
      <c r="AF475" s="19"/>
      <c r="AG475" s="19" t="s">
        <v>166</v>
      </c>
      <c r="AH475" s="19" t="s">
        <v>80</v>
      </c>
      <c r="AI475" s="19"/>
      <c r="AJ475" s="10"/>
      <c r="AK475">
        <v>7</v>
      </c>
    </row>
    <row r="476" spans="1:46" customFormat="1" ht="25.5" x14ac:dyDescent="0.25">
      <c r="A476" s="151" t="s">
        <v>37</v>
      </c>
      <c r="B476" s="10" t="s">
        <v>38</v>
      </c>
      <c r="C476" s="9">
        <v>7</v>
      </c>
      <c r="D476" s="14" t="s">
        <v>465</v>
      </c>
      <c r="E476" s="12" t="s">
        <v>458</v>
      </c>
      <c r="F476" s="13">
        <v>5</v>
      </c>
      <c r="G476" s="13">
        <v>5</v>
      </c>
      <c r="H476" s="14" t="s">
        <v>48</v>
      </c>
      <c r="I476" s="15">
        <f>G476*Kursus_eksaminator</f>
        <v>1.6664999999999999</v>
      </c>
      <c r="J476" s="12"/>
      <c r="K476" s="12" t="s">
        <v>466</v>
      </c>
      <c r="L476" s="16">
        <v>1</v>
      </c>
      <c r="M476" s="12">
        <f t="shared" si="89"/>
        <v>1.6664999999999999</v>
      </c>
      <c r="N476" s="16">
        <v>0</v>
      </c>
      <c r="O476" s="12">
        <f t="shared" si="90"/>
        <v>0</v>
      </c>
      <c r="P476" s="16">
        <v>0</v>
      </c>
      <c r="Q476" s="12">
        <f t="shared" si="91"/>
        <v>0</v>
      </c>
      <c r="R476" s="16">
        <v>0</v>
      </c>
      <c r="S476" s="12">
        <f t="shared" si="92"/>
        <v>0</v>
      </c>
      <c r="T476" s="16">
        <v>0</v>
      </c>
      <c r="U476" s="12">
        <f t="shared" si="93"/>
        <v>0</v>
      </c>
      <c r="V476" s="16">
        <v>0</v>
      </c>
      <c r="W476" s="12">
        <f t="shared" si="94"/>
        <v>0</v>
      </c>
      <c r="X476" s="12" t="s">
        <v>14</v>
      </c>
      <c r="Y476" s="12" t="s">
        <v>43</v>
      </c>
      <c r="Z476" s="12"/>
      <c r="AA476" s="17" t="s">
        <v>195</v>
      </c>
      <c r="AB476" s="20" t="s">
        <v>460</v>
      </c>
      <c r="AC476" s="18">
        <v>1</v>
      </c>
      <c r="AD476" s="19">
        <f t="shared" si="95"/>
        <v>1.6664999999999999</v>
      </c>
      <c r="AE476" s="19"/>
      <c r="AF476" s="19"/>
      <c r="AG476" s="19" t="s">
        <v>166</v>
      </c>
      <c r="AH476" s="19" t="s">
        <v>80</v>
      </c>
      <c r="AI476" s="19"/>
      <c r="AJ476" s="10"/>
      <c r="AK476">
        <v>7</v>
      </c>
    </row>
    <row r="477" spans="1:46" ht="84" x14ac:dyDescent="0.2">
      <c r="A477" s="262" t="s">
        <v>37</v>
      </c>
      <c r="B477" s="263" t="s">
        <v>38</v>
      </c>
      <c r="C477" s="264">
        <v>4</v>
      </c>
      <c r="D477" s="268" t="s">
        <v>593</v>
      </c>
      <c r="E477" s="266" t="s">
        <v>458</v>
      </c>
      <c r="F477" s="267">
        <v>5</v>
      </c>
      <c r="G477" s="267">
        <v>1</v>
      </c>
      <c r="H477" s="268" t="s">
        <v>94</v>
      </c>
      <c r="I477" s="269">
        <f>G477*Intern_censor_kursus</f>
        <v>0.33329999999999999</v>
      </c>
      <c r="J477" s="266"/>
      <c r="K477" s="266" t="s">
        <v>595</v>
      </c>
      <c r="L477" s="270">
        <v>1</v>
      </c>
      <c r="M477" s="266">
        <f t="shared" si="89"/>
        <v>0.33329999999999999</v>
      </c>
      <c r="N477" s="270">
        <v>0</v>
      </c>
      <c r="O477" s="266">
        <f t="shared" si="90"/>
        <v>0</v>
      </c>
      <c r="P477" s="270">
        <v>0</v>
      </c>
      <c r="Q477" s="266">
        <f t="shared" si="91"/>
        <v>0</v>
      </c>
      <c r="R477" s="270">
        <v>0</v>
      </c>
      <c r="S477" s="12">
        <f t="shared" si="92"/>
        <v>0</v>
      </c>
      <c r="T477" s="16">
        <v>0</v>
      </c>
      <c r="U477" s="12">
        <f t="shared" si="93"/>
        <v>0</v>
      </c>
      <c r="V477" s="270">
        <v>0</v>
      </c>
      <c r="W477" s="266">
        <f t="shared" si="94"/>
        <v>0</v>
      </c>
      <c r="X477" s="266" t="s">
        <v>14</v>
      </c>
      <c r="Y477" s="266" t="s">
        <v>43</v>
      </c>
      <c r="Z477" s="266"/>
      <c r="AA477" s="271" t="s">
        <v>195</v>
      </c>
      <c r="AB477" s="275" t="s">
        <v>460</v>
      </c>
      <c r="AC477" s="272">
        <v>1</v>
      </c>
      <c r="AD477" s="273">
        <f t="shared" si="95"/>
        <v>0.33329999999999999</v>
      </c>
      <c r="AE477" s="273" t="s">
        <v>594</v>
      </c>
      <c r="AF477" s="273"/>
      <c r="AG477" s="273" t="s">
        <v>166</v>
      </c>
      <c r="AH477" s="273" t="s">
        <v>80</v>
      </c>
      <c r="AI477" s="273" t="s">
        <v>682</v>
      </c>
      <c r="AJ477" s="263"/>
      <c r="AK477" s="249" t="s">
        <v>679</v>
      </c>
      <c r="AL477" s="274"/>
      <c r="AM477" s="274"/>
      <c r="AS477" s="249"/>
      <c r="AT477" s="249"/>
    </row>
    <row r="478" spans="1:46" ht="84" x14ac:dyDescent="0.2">
      <c r="A478" s="262" t="s">
        <v>37</v>
      </c>
      <c r="B478" s="263" t="s">
        <v>38</v>
      </c>
      <c r="C478" s="264">
        <v>4</v>
      </c>
      <c r="D478" s="268" t="s">
        <v>593</v>
      </c>
      <c r="E478" s="266" t="s">
        <v>458</v>
      </c>
      <c r="F478" s="267">
        <v>5</v>
      </c>
      <c r="G478" s="267">
        <v>1</v>
      </c>
      <c r="H478" s="268" t="s">
        <v>48</v>
      </c>
      <c r="I478" s="269">
        <v>0.3</v>
      </c>
      <c r="J478" s="266"/>
      <c r="K478" s="266" t="s">
        <v>595</v>
      </c>
      <c r="L478" s="270">
        <v>1</v>
      </c>
      <c r="M478" s="266">
        <f t="shared" si="89"/>
        <v>0.3</v>
      </c>
      <c r="N478" s="270">
        <v>0</v>
      </c>
      <c r="O478" s="266">
        <f t="shared" si="90"/>
        <v>0</v>
      </c>
      <c r="P478" s="270">
        <v>0</v>
      </c>
      <c r="Q478" s="266">
        <f t="shared" si="91"/>
        <v>0</v>
      </c>
      <c r="R478" s="270">
        <v>0</v>
      </c>
      <c r="S478" s="12">
        <f t="shared" si="92"/>
        <v>0</v>
      </c>
      <c r="T478" s="16">
        <v>0</v>
      </c>
      <c r="U478" s="12">
        <f t="shared" si="93"/>
        <v>0</v>
      </c>
      <c r="V478" s="270">
        <v>0</v>
      </c>
      <c r="W478" s="266">
        <f t="shared" si="94"/>
        <v>0</v>
      </c>
      <c r="X478" s="266" t="s">
        <v>14</v>
      </c>
      <c r="Y478" s="266" t="s">
        <v>43</v>
      </c>
      <c r="Z478" s="266"/>
      <c r="AA478" s="271" t="s">
        <v>195</v>
      </c>
      <c r="AB478" s="275" t="s">
        <v>460</v>
      </c>
      <c r="AC478" s="272">
        <v>1</v>
      </c>
      <c r="AD478" s="273">
        <f t="shared" si="95"/>
        <v>0.3</v>
      </c>
      <c r="AE478" s="273" t="s">
        <v>594</v>
      </c>
      <c r="AF478" s="273"/>
      <c r="AG478" s="273" t="s">
        <v>166</v>
      </c>
      <c r="AH478" s="273" t="s">
        <v>80</v>
      </c>
      <c r="AI478" s="273" t="s">
        <v>682</v>
      </c>
      <c r="AJ478" s="263"/>
      <c r="AK478" s="249" t="s">
        <v>679</v>
      </c>
      <c r="AL478" s="274"/>
      <c r="AM478" s="274"/>
      <c r="AS478" s="249"/>
      <c r="AT478" s="249"/>
    </row>
    <row r="479" spans="1:46" customFormat="1" ht="25.5" x14ac:dyDescent="0.25">
      <c r="A479" s="151" t="s">
        <v>37</v>
      </c>
      <c r="B479" s="10" t="s">
        <v>38</v>
      </c>
      <c r="C479" s="9">
        <v>7</v>
      </c>
      <c r="D479" s="14" t="s">
        <v>465</v>
      </c>
      <c r="E479" s="12" t="s">
        <v>458</v>
      </c>
      <c r="F479" s="13">
        <v>5</v>
      </c>
      <c r="G479" s="13">
        <v>5</v>
      </c>
      <c r="H479" s="14" t="s">
        <v>94</v>
      </c>
      <c r="I479" s="15">
        <v>1.7</v>
      </c>
      <c r="J479" s="12"/>
      <c r="K479" s="12" t="s">
        <v>466</v>
      </c>
      <c r="L479" s="16">
        <v>1</v>
      </c>
      <c r="M479" s="12">
        <f t="shared" si="89"/>
        <v>1.7</v>
      </c>
      <c r="N479" s="16">
        <v>0</v>
      </c>
      <c r="O479" s="12">
        <f t="shared" si="90"/>
        <v>0</v>
      </c>
      <c r="P479" s="16">
        <v>0</v>
      </c>
      <c r="Q479" s="12">
        <f t="shared" si="91"/>
        <v>0</v>
      </c>
      <c r="R479" s="16">
        <v>0</v>
      </c>
      <c r="S479" s="12">
        <f t="shared" si="92"/>
        <v>0</v>
      </c>
      <c r="T479" s="16">
        <v>0</v>
      </c>
      <c r="U479" s="12">
        <f t="shared" si="93"/>
        <v>0</v>
      </c>
      <c r="V479" s="16">
        <v>0</v>
      </c>
      <c r="W479" s="12">
        <f t="shared" si="94"/>
        <v>0</v>
      </c>
      <c r="X479" s="12" t="s">
        <v>14</v>
      </c>
      <c r="Y479" s="12" t="s">
        <v>43</v>
      </c>
      <c r="Z479" s="12"/>
      <c r="AA479" s="17" t="s">
        <v>195</v>
      </c>
      <c r="AB479" s="20" t="s">
        <v>460</v>
      </c>
      <c r="AC479" s="18">
        <v>1</v>
      </c>
      <c r="AD479" s="19">
        <f t="shared" si="95"/>
        <v>1.7</v>
      </c>
      <c r="AE479" s="19"/>
      <c r="AF479" s="19"/>
      <c r="AG479" s="19" t="s">
        <v>166</v>
      </c>
      <c r="AH479" s="19" t="s">
        <v>80</v>
      </c>
      <c r="AI479" s="19"/>
      <c r="AJ479" s="10"/>
      <c r="AK479">
        <v>7</v>
      </c>
    </row>
    <row r="480" spans="1:46" customFormat="1" ht="25.5" x14ac:dyDescent="0.25">
      <c r="A480" s="151" t="s">
        <v>37</v>
      </c>
      <c r="B480" s="10" t="s">
        <v>38</v>
      </c>
      <c r="C480" s="9">
        <v>5</v>
      </c>
      <c r="D480" s="14" t="s">
        <v>467</v>
      </c>
      <c r="E480" s="12" t="s">
        <v>458</v>
      </c>
      <c r="F480" s="13">
        <v>5</v>
      </c>
      <c r="G480" s="13">
        <v>18</v>
      </c>
      <c r="H480" s="14" t="s">
        <v>41</v>
      </c>
      <c r="I480" s="38">
        <f>Grunddata!G480*Normer!Kursus_extra_pr_stud+Normer!Kursus_grund</f>
        <v>177</v>
      </c>
      <c r="J480" s="12"/>
      <c r="K480" s="12" t="s">
        <v>468</v>
      </c>
      <c r="L480" s="16">
        <v>1</v>
      </c>
      <c r="M480" s="12">
        <f t="shared" si="89"/>
        <v>177</v>
      </c>
      <c r="N480" s="16">
        <v>0</v>
      </c>
      <c r="O480" s="12">
        <f t="shared" si="90"/>
        <v>0</v>
      </c>
      <c r="P480" s="16">
        <v>0</v>
      </c>
      <c r="Q480" s="12">
        <f t="shared" si="91"/>
        <v>0</v>
      </c>
      <c r="R480" s="16">
        <v>0</v>
      </c>
      <c r="S480" s="12">
        <f t="shared" si="92"/>
        <v>0</v>
      </c>
      <c r="T480" s="16">
        <v>0</v>
      </c>
      <c r="U480" s="12">
        <f t="shared" si="93"/>
        <v>0</v>
      </c>
      <c r="V480" s="16">
        <v>0</v>
      </c>
      <c r="W480" s="12">
        <f t="shared" si="94"/>
        <v>0</v>
      </c>
      <c r="X480" s="12" t="s">
        <v>14</v>
      </c>
      <c r="Y480" s="12" t="s">
        <v>43</v>
      </c>
      <c r="Z480" s="12"/>
      <c r="AA480" s="17" t="s">
        <v>195</v>
      </c>
      <c r="AB480" s="20" t="s">
        <v>460</v>
      </c>
      <c r="AC480" s="18">
        <v>1</v>
      </c>
      <c r="AD480" s="19">
        <f t="shared" si="95"/>
        <v>177</v>
      </c>
      <c r="AE480" s="19"/>
      <c r="AF480" s="19"/>
      <c r="AG480" s="19" t="s">
        <v>166</v>
      </c>
      <c r="AH480" s="19" t="s">
        <v>80</v>
      </c>
      <c r="AI480" s="19"/>
      <c r="AJ480" s="10"/>
      <c r="AK480">
        <v>3</v>
      </c>
    </row>
    <row r="481" spans="1:44" customFormat="1" ht="76.5" x14ac:dyDescent="0.25">
      <c r="A481" s="151" t="s">
        <v>37</v>
      </c>
      <c r="B481" s="10" t="s">
        <v>38</v>
      </c>
      <c r="C481" s="9">
        <v>5</v>
      </c>
      <c r="D481" s="14" t="s">
        <v>467</v>
      </c>
      <c r="E481" s="12" t="s">
        <v>458</v>
      </c>
      <c r="F481" s="13">
        <v>5</v>
      </c>
      <c r="G481" s="13">
        <v>22</v>
      </c>
      <c r="H481" s="14" t="s">
        <v>48</v>
      </c>
      <c r="I481" s="15">
        <f>G481*Kursus_eksaminator</f>
        <v>7.3325999999999993</v>
      </c>
      <c r="J481" s="12"/>
      <c r="K481" s="12" t="s">
        <v>468</v>
      </c>
      <c r="L481" s="16">
        <v>1</v>
      </c>
      <c r="M481" s="12">
        <f t="shared" si="89"/>
        <v>7.3325999999999993</v>
      </c>
      <c r="N481" s="16">
        <v>0</v>
      </c>
      <c r="O481" s="12">
        <f t="shared" si="90"/>
        <v>0</v>
      </c>
      <c r="P481" s="16">
        <v>0</v>
      </c>
      <c r="Q481" s="12">
        <f t="shared" si="91"/>
        <v>0</v>
      </c>
      <c r="R481" s="16">
        <v>0</v>
      </c>
      <c r="S481" s="12">
        <f t="shared" si="92"/>
        <v>0</v>
      </c>
      <c r="T481" s="16">
        <v>0</v>
      </c>
      <c r="U481" s="12">
        <f t="shared" si="93"/>
        <v>0</v>
      </c>
      <c r="V481" s="16">
        <v>0</v>
      </c>
      <c r="W481" s="12">
        <f t="shared" si="94"/>
        <v>0</v>
      </c>
      <c r="X481" s="12" t="s">
        <v>14</v>
      </c>
      <c r="Y481" s="12" t="s">
        <v>43</v>
      </c>
      <c r="Z481" s="12"/>
      <c r="AA481" s="17" t="s">
        <v>195</v>
      </c>
      <c r="AB481" s="20" t="s">
        <v>460</v>
      </c>
      <c r="AC481" s="18">
        <v>1</v>
      </c>
      <c r="AD481" s="19">
        <f t="shared" si="95"/>
        <v>7.3325999999999993</v>
      </c>
      <c r="AE481" s="19" t="s">
        <v>581</v>
      </c>
      <c r="AF481" s="19"/>
      <c r="AG481" s="19" t="s">
        <v>166</v>
      </c>
      <c r="AH481" s="19" t="s">
        <v>80</v>
      </c>
      <c r="AI481" s="19"/>
      <c r="AJ481" s="10"/>
      <c r="AK481">
        <v>3</v>
      </c>
    </row>
    <row r="482" spans="1:44" customFormat="1" ht="76.5" x14ac:dyDescent="0.25">
      <c r="A482" s="151" t="s">
        <v>37</v>
      </c>
      <c r="B482" s="10" t="s">
        <v>38</v>
      </c>
      <c r="C482" s="9">
        <v>5</v>
      </c>
      <c r="D482" s="14" t="s">
        <v>467</v>
      </c>
      <c r="E482" s="12" t="s">
        <v>458</v>
      </c>
      <c r="F482" s="13">
        <v>5</v>
      </c>
      <c r="G482" s="13">
        <v>22</v>
      </c>
      <c r="H482" s="14" t="s">
        <v>94</v>
      </c>
      <c r="I482" s="15">
        <f>G482*Intern_censor_kursus</f>
        <v>7.3325999999999993</v>
      </c>
      <c r="J482" s="12"/>
      <c r="K482" s="12" t="s">
        <v>468</v>
      </c>
      <c r="L482" s="16">
        <v>1</v>
      </c>
      <c r="M482" s="12">
        <f t="shared" si="89"/>
        <v>7.3325999999999993</v>
      </c>
      <c r="N482" s="16">
        <v>0</v>
      </c>
      <c r="O482" s="12">
        <f t="shared" si="90"/>
        <v>0</v>
      </c>
      <c r="P482" s="16">
        <v>0</v>
      </c>
      <c r="Q482" s="12">
        <f t="shared" si="91"/>
        <v>0</v>
      </c>
      <c r="R482" s="16">
        <v>0</v>
      </c>
      <c r="S482" s="12">
        <f t="shared" si="92"/>
        <v>0</v>
      </c>
      <c r="T482" s="16">
        <v>0</v>
      </c>
      <c r="U482" s="12">
        <f t="shared" si="93"/>
        <v>0</v>
      </c>
      <c r="V482" s="16">
        <v>0</v>
      </c>
      <c r="W482" s="12">
        <f t="shared" si="94"/>
        <v>0</v>
      </c>
      <c r="X482" s="12" t="s">
        <v>14</v>
      </c>
      <c r="Y482" s="12" t="s">
        <v>43</v>
      </c>
      <c r="Z482" s="12"/>
      <c r="AA482" s="17" t="s">
        <v>195</v>
      </c>
      <c r="AB482" s="20" t="s">
        <v>460</v>
      </c>
      <c r="AC482" s="18">
        <v>1</v>
      </c>
      <c r="AD482" s="19">
        <f t="shared" si="95"/>
        <v>7.3325999999999993</v>
      </c>
      <c r="AE482" s="19" t="s">
        <v>581</v>
      </c>
      <c r="AF482" s="19"/>
      <c r="AG482" s="19" t="s">
        <v>166</v>
      </c>
      <c r="AH482" s="19" t="s">
        <v>80</v>
      </c>
      <c r="AI482" s="19"/>
      <c r="AJ482" s="10"/>
      <c r="AK482">
        <v>3</v>
      </c>
    </row>
    <row r="483" spans="1:44" customFormat="1" ht="76.5" x14ac:dyDescent="0.25">
      <c r="A483" s="151" t="s">
        <v>37</v>
      </c>
      <c r="B483" s="10" t="s">
        <v>38</v>
      </c>
      <c r="C483" s="9">
        <v>5</v>
      </c>
      <c r="D483" s="14" t="s">
        <v>469</v>
      </c>
      <c r="E483" s="12" t="s">
        <v>458</v>
      </c>
      <c r="F483" s="13">
        <v>5</v>
      </c>
      <c r="G483" s="13">
        <v>23</v>
      </c>
      <c r="H483" s="14" t="s">
        <v>41</v>
      </c>
      <c r="I483" s="38">
        <f>Grunddata!G483*Normer!Kursus_extra_pr_stud+Normer!Kursus_grund</f>
        <v>184.5</v>
      </c>
      <c r="J483" s="12"/>
      <c r="K483" s="12" t="s">
        <v>468</v>
      </c>
      <c r="L483" s="16">
        <v>1</v>
      </c>
      <c r="M483" s="12">
        <f t="shared" si="89"/>
        <v>184.5</v>
      </c>
      <c r="N483" s="16">
        <v>0</v>
      </c>
      <c r="O483" s="12">
        <f t="shared" si="90"/>
        <v>0</v>
      </c>
      <c r="P483" s="16">
        <v>0</v>
      </c>
      <c r="Q483" s="12">
        <f t="shared" si="91"/>
        <v>0</v>
      </c>
      <c r="R483" s="16">
        <v>0</v>
      </c>
      <c r="S483" s="12">
        <f t="shared" si="92"/>
        <v>0</v>
      </c>
      <c r="T483" s="16">
        <v>0</v>
      </c>
      <c r="U483" s="12">
        <f t="shared" si="93"/>
        <v>0</v>
      </c>
      <c r="V483" s="16">
        <v>0</v>
      </c>
      <c r="W483" s="12">
        <f t="shared" si="94"/>
        <v>0</v>
      </c>
      <c r="X483" s="12" t="s">
        <v>14</v>
      </c>
      <c r="Y483" s="12" t="s">
        <v>43</v>
      </c>
      <c r="Z483" s="12"/>
      <c r="AA483" s="17" t="s">
        <v>195</v>
      </c>
      <c r="AB483" s="20" t="s">
        <v>460</v>
      </c>
      <c r="AC483" s="18">
        <v>1</v>
      </c>
      <c r="AD483" s="19">
        <f t="shared" si="95"/>
        <v>184.5</v>
      </c>
      <c r="AE483" s="19" t="s">
        <v>582</v>
      </c>
      <c r="AF483" s="19"/>
      <c r="AG483" s="19" t="s">
        <v>166</v>
      </c>
      <c r="AH483" s="19" t="s">
        <v>80</v>
      </c>
      <c r="AI483" s="19"/>
      <c r="AJ483" s="10"/>
      <c r="AK483">
        <v>3</v>
      </c>
    </row>
    <row r="484" spans="1:44" customFormat="1" ht="63.75" x14ac:dyDescent="0.25">
      <c r="A484" s="151" t="s">
        <v>37</v>
      </c>
      <c r="B484" s="10" t="s">
        <v>38</v>
      </c>
      <c r="C484" s="9">
        <v>5</v>
      </c>
      <c r="D484" s="14" t="s">
        <v>469</v>
      </c>
      <c r="E484" s="12" t="s">
        <v>458</v>
      </c>
      <c r="F484" s="13">
        <v>5</v>
      </c>
      <c r="G484" s="13">
        <v>26</v>
      </c>
      <c r="H484" s="14" t="s">
        <v>48</v>
      </c>
      <c r="I484" s="15">
        <f>G484*Kursus_eksaminator</f>
        <v>8.6657999999999991</v>
      </c>
      <c r="J484" s="12"/>
      <c r="K484" s="12" t="s">
        <v>468</v>
      </c>
      <c r="L484" s="16">
        <v>1</v>
      </c>
      <c r="M484" s="12">
        <f t="shared" si="89"/>
        <v>8.6657999999999991</v>
      </c>
      <c r="N484" s="16">
        <v>0</v>
      </c>
      <c r="O484" s="12">
        <f t="shared" si="90"/>
        <v>0</v>
      </c>
      <c r="P484" s="16">
        <v>0</v>
      </c>
      <c r="Q484" s="12">
        <f t="shared" si="91"/>
        <v>0</v>
      </c>
      <c r="R484" s="16">
        <v>0</v>
      </c>
      <c r="S484" s="12">
        <f t="shared" si="92"/>
        <v>0</v>
      </c>
      <c r="T484" s="16">
        <v>0</v>
      </c>
      <c r="U484" s="12">
        <f t="shared" si="93"/>
        <v>0</v>
      </c>
      <c r="V484" s="16">
        <v>0</v>
      </c>
      <c r="W484" s="12">
        <f t="shared" si="94"/>
        <v>0</v>
      </c>
      <c r="X484" s="12" t="s">
        <v>14</v>
      </c>
      <c r="Y484" s="12" t="s">
        <v>43</v>
      </c>
      <c r="Z484" s="12"/>
      <c r="AA484" s="17" t="s">
        <v>195</v>
      </c>
      <c r="AB484" s="20" t="s">
        <v>460</v>
      </c>
      <c r="AC484" s="18">
        <v>1</v>
      </c>
      <c r="AD484" s="19">
        <f t="shared" si="95"/>
        <v>8.6657999999999991</v>
      </c>
      <c r="AE484" s="19" t="s">
        <v>583</v>
      </c>
      <c r="AF484" s="19"/>
      <c r="AG484" s="19" t="s">
        <v>166</v>
      </c>
      <c r="AH484" s="19" t="s">
        <v>80</v>
      </c>
      <c r="AI484" s="19"/>
      <c r="AJ484" s="10"/>
      <c r="AK484">
        <v>3</v>
      </c>
    </row>
    <row r="485" spans="1:44" customFormat="1" ht="38.25" x14ac:dyDescent="0.25">
      <c r="A485" s="151" t="s">
        <v>37</v>
      </c>
      <c r="B485" s="10" t="s">
        <v>38</v>
      </c>
      <c r="C485" s="9">
        <v>5</v>
      </c>
      <c r="D485" s="14" t="s">
        <v>469</v>
      </c>
      <c r="E485" s="12" t="s">
        <v>458</v>
      </c>
      <c r="F485" s="13">
        <v>5</v>
      </c>
      <c r="G485" s="13">
        <v>26</v>
      </c>
      <c r="H485" s="14" t="s">
        <v>94</v>
      </c>
      <c r="I485" s="15">
        <f>G485*Intern_censor_kursus</f>
        <v>8.6657999999999991</v>
      </c>
      <c r="J485" s="12"/>
      <c r="K485" s="12" t="s">
        <v>468</v>
      </c>
      <c r="L485" s="16">
        <v>1</v>
      </c>
      <c r="M485" s="12">
        <f t="shared" si="89"/>
        <v>8.6657999999999991</v>
      </c>
      <c r="N485" s="16">
        <v>0</v>
      </c>
      <c r="O485" s="12">
        <f t="shared" si="90"/>
        <v>0</v>
      </c>
      <c r="P485" s="16">
        <v>0</v>
      </c>
      <c r="Q485" s="12">
        <f t="shared" si="91"/>
        <v>0</v>
      </c>
      <c r="R485" s="16">
        <v>0</v>
      </c>
      <c r="S485" s="12">
        <f t="shared" si="92"/>
        <v>0</v>
      </c>
      <c r="T485" s="16">
        <v>0</v>
      </c>
      <c r="U485" s="12">
        <f t="shared" si="93"/>
        <v>0</v>
      </c>
      <c r="V485" s="16">
        <v>0</v>
      </c>
      <c r="W485" s="12">
        <f t="shared" si="94"/>
        <v>0</v>
      </c>
      <c r="X485" s="12" t="s">
        <v>14</v>
      </c>
      <c r="Y485" s="12" t="s">
        <v>43</v>
      </c>
      <c r="Z485" s="12"/>
      <c r="AA485" s="17" t="s">
        <v>195</v>
      </c>
      <c r="AB485" s="20" t="s">
        <v>460</v>
      </c>
      <c r="AC485" s="18">
        <v>1</v>
      </c>
      <c r="AD485" s="19">
        <f t="shared" si="95"/>
        <v>8.6657999999999991</v>
      </c>
      <c r="AE485" s="19" t="s">
        <v>584</v>
      </c>
      <c r="AF485" s="19"/>
      <c r="AG485" s="19" t="s">
        <v>166</v>
      </c>
      <c r="AH485" s="19" t="s">
        <v>80</v>
      </c>
      <c r="AI485" s="19"/>
      <c r="AJ485" s="10"/>
      <c r="AK485">
        <v>3</v>
      </c>
    </row>
    <row r="486" spans="1:44" customFormat="1" ht="25.5" x14ac:dyDescent="0.25">
      <c r="A486" s="151" t="s">
        <v>37</v>
      </c>
      <c r="B486" s="10" t="s">
        <v>38</v>
      </c>
      <c r="C486" s="9">
        <v>3</v>
      </c>
      <c r="D486" s="14" t="s">
        <v>470</v>
      </c>
      <c r="E486" s="12" t="s">
        <v>458</v>
      </c>
      <c r="F486" s="13">
        <v>5</v>
      </c>
      <c r="G486" s="13">
        <v>21</v>
      </c>
      <c r="H486" s="14" t="s">
        <v>41</v>
      </c>
      <c r="I486" s="38">
        <f>Grunddata!G486*Normer!Kursus_extra_pr_stud+Normer!Kursus_grund</f>
        <v>181.5</v>
      </c>
      <c r="J486" s="12"/>
      <c r="K486" s="12" t="s">
        <v>462</v>
      </c>
      <c r="L486" s="16">
        <v>1</v>
      </c>
      <c r="M486" s="12">
        <f t="shared" si="89"/>
        <v>181.5</v>
      </c>
      <c r="N486" s="16">
        <v>0</v>
      </c>
      <c r="O486" s="12">
        <f t="shared" si="90"/>
        <v>0</v>
      </c>
      <c r="P486" s="16">
        <v>0</v>
      </c>
      <c r="Q486" s="12">
        <f t="shared" si="91"/>
        <v>0</v>
      </c>
      <c r="R486" s="16">
        <v>0</v>
      </c>
      <c r="S486" s="12">
        <f t="shared" si="92"/>
        <v>0</v>
      </c>
      <c r="T486" s="16">
        <v>0</v>
      </c>
      <c r="U486" s="12">
        <f t="shared" si="93"/>
        <v>0</v>
      </c>
      <c r="V486" s="16">
        <v>0</v>
      </c>
      <c r="W486" s="12">
        <f t="shared" si="94"/>
        <v>0</v>
      </c>
      <c r="X486" s="12" t="s">
        <v>14</v>
      </c>
      <c r="Y486" s="12" t="s">
        <v>43</v>
      </c>
      <c r="Z486" s="12"/>
      <c r="AA486" s="17" t="s">
        <v>195</v>
      </c>
      <c r="AB486" s="20" t="s">
        <v>460</v>
      </c>
      <c r="AC486" s="18">
        <v>1</v>
      </c>
      <c r="AD486" s="19">
        <f t="shared" si="95"/>
        <v>181.5</v>
      </c>
      <c r="AE486" s="19"/>
      <c r="AF486" s="19"/>
      <c r="AG486" s="19" t="s">
        <v>166</v>
      </c>
      <c r="AH486" s="19" t="s">
        <v>80</v>
      </c>
      <c r="AI486" s="19"/>
      <c r="AJ486" s="10"/>
      <c r="AK486">
        <v>2</v>
      </c>
    </row>
    <row r="487" spans="1:44" customFormat="1" ht="76.5" x14ac:dyDescent="0.25">
      <c r="A487" s="151" t="s">
        <v>37</v>
      </c>
      <c r="B487" s="10" t="s">
        <v>38</v>
      </c>
      <c r="C487" s="9">
        <v>3</v>
      </c>
      <c r="D487" s="14" t="s">
        <v>470</v>
      </c>
      <c r="E487" s="12" t="s">
        <v>458</v>
      </c>
      <c r="F487" s="13">
        <v>5</v>
      </c>
      <c r="G487" s="13">
        <v>30</v>
      </c>
      <c r="H487" s="14" t="s">
        <v>48</v>
      </c>
      <c r="I487" s="15">
        <f>G487*Kursus_eksaminator</f>
        <v>9.9989999999999988</v>
      </c>
      <c r="J487" s="12"/>
      <c r="K487" s="12" t="s">
        <v>462</v>
      </c>
      <c r="L487" s="16">
        <v>1</v>
      </c>
      <c r="M487" s="12">
        <f t="shared" si="89"/>
        <v>9.9989999999999988</v>
      </c>
      <c r="N487" s="16">
        <v>0</v>
      </c>
      <c r="O487" s="12">
        <f t="shared" si="90"/>
        <v>0</v>
      </c>
      <c r="P487" s="16">
        <v>0</v>
      </c>
      <c r="Q487" s="12">
        <f t="shared" si="91"/>
        <v>0</v>
      </c>
      <c r="R487" s="16">
        <v>0</v>
      </c>
      <c r="S487" s="12">
        <f t="shared" si="92"/>
        <v>0</v>
      </c>
      <c r="T487" s="16">
        <v>0</v>
      </c>
      <c r="U487" s="12">
        <f t="shared" si="93"/>
        <v>0</v>
      </c>
      <c r="V487" s="16">
        <v>0</v>
      </c>
      <c r="W487" s="12">
        <f t="shared" si="94"/>
        <v>0</v>
      </c>
      <c r="X487" s="12" t="s">
        <v>14</v>
      </c>
      <c r="Y487" s="12" t="s">
        <v>43</v>
      </c>
      <c r="Z487" s="12"/>
      <c r="AA487" s="17" t="s">
        <v>195</v>
      </c>
      <c r="AB487" s="20" t="s">
        <v>460</v>
      </c>
      <c r="AC487" s="18">
        <v>1</v>
      </c>
      <c r="AD487" s="19">
        <f t="shared" si="95"/>
        <v>9.9989999999999988</v>
      </c>
      <c r="AE487" s="19" t="s">
        <v>585</v>
      </c>
      <c r="AF487" s="19"/>
      <c r="AG487" s="19" t="s">
        <v>166</v>
      </c>
      <c r="AH487" s="19" t="s">
        <v>80</v>
      </c>
      <c r="AI487" s="19"/>
      <c r="AJ487" s="10"/>
      <c r="AK487">
        <v>2</v>
      </c>
    </row>
    <row r="488" spans="1:44" customFormat="1" ht="76.5" x14ac:dyDescent="0.25">
      <c r="A488" s="151" t="s">
        <v>37</v>
      </c>
      <c r="B488" s="10" t="s">
        <v>38</v>
      </c>
      <c r="C488" s="9">
        <v>3</v>
      </c>
      <c r="D488" s="14" t="s">
        <v>470</v>
      </c>
      <c r="E488" s="12" t="s">
        <v>458</v>
      </c>
      <c r="F488" s="13">
        <v>5</v>
      </c>
      <c r="G488" s="13">
        <v>30</v>
      </c>
      <c r="H488" s="14" t="s">
        <v>94</v>
      </c>
      <c r="I488" s="15">
        <f>G488*Intern_censor_kursus</f>
        <v>9.9989999999999988</v>
      </c>
      <c r="J488" s="12"/>
      <c r="K488" s="12" t="s">
        <v>462</v>
      </c>
      <c r="L488" s="16">
        <v>1</v>
      </c>
      <c r="M488" s="12">
        <f t="shared" si="89"/>
        <v>9.9989999999999988</v>
      </c>
      <c r="N488" s="16">
        <v>0</v>
      </c>
      <c r="O488" s="12">
        <f t="shared" si="90"/>
        <v>0</v>
      </c>
      <c r="P488" s="16">
        <v>0</v>
      </c>
      <c r="Q488" s="12">
        <f t="shared" si="91"/>
        <v>0</v>
      </c>
      <c r="R488" s="16">
        <v>0</v>
      </c>
      <c r="S488" s="12">
        <f t="shared" si="92"/>
        <v>0</v>
      </c>
      <c r="T488" s="16">
        <v>0</v>
      </c>
      <c r="U488" s="12">
        <f t="shared" si="93"/>
        <v>0</v>
      </c>
      <c r="V488" s="16">
        <v>0</v>
      </c>
      <c r="W488" s="12">
        <f t="shared" si="94"/>
        <v>0</v>
      </c>
      <c r="X488" s="12" t="s">
        <v>14</v>
      </c>
      <c r="Y488" s="12" t="s">
        <v>43</v>
      </c>
      <c r="Z488" s="12"/>
      <c r="AA488" s="17" t="s">
        <v>195</v>
      </c>
      <c r="AB488" s="20" t="s">
        <v>460</v>
      </c>
      <c r="AC488" s="18">
        <v>1</v>
      </c>
      <c r="AD488" s="19">
        <f t="shared" si="95"/>
        <v>9.9989999999999988</v>
      </c>
      <c r="AE488" s="19" t="s">
        <v>585</v>
      </c>
      <c r="AF488" s="19"/>
      <c r="AG488" s="19" t="s">
        <v>166</v>
      </c>
      <c r="AH488" s="19" t="s">
        <v>80</v>
      </c>
      <c r="AI488" s="19"/>
      <c r="AJ488" s="10"/>
      <c r="AK488">
        <v>2</v>
      </c>
    </row>
    <row r="489" spans="1:44" customFormat="1" ht="51" x14ac:dyDescent="0.25">
      <c r="A489" s="151" t="s">
        <v>37</v>
      </c>
      <c r="B489" s="10" t="s">
        <v>38</v>
      </c>
      <c r="C489" s="9">
        <v>7</v>
      </c>
      <c r="D489" s="14" t="s">
        <v>471</v>
      </c>
      <c r="E489" s="12" t="s">
        <v>472</v>
      </c>
      <c r="F489" s="13">
        <v>5</v>
      </c>
      <c r="G489" s="13">
        <v>25</v>
      </c>
      <c r="H489" s="14" t="s">
        <v>41</v>
      </c>
      <c r="I489" s="38">
        <f>Grunddata!G489*Normer!Kursus_extra_pr_stud+Normer!Kursus_grund</f>
        <v>187.5</v>
      </c>
      <c r="J489" s="12"/>
      <c r="K489" s="12" t="s">
        <v>473</v>
      </c>
      <c r="L489" s="16">
        <v>1</v>
      </c>
      <c r="M489" s="12">
        <f t="shared" si="89"/>
        <v>187.5</v>
      </c>
      <c r="N489" s="16">
        <v>0</v>
      </c>
      <c r="O489" s="12">
        <f t="shared" si="90"/>
        <v>0</v>
      </c>
      <c r="P489" s="16">
        <v>0</v>
      </c>
      <c r="Q489" s="12">
        <f t="shared" si="91"/>
        <v>0</v>
      </c>
      <c r="R489" s="16">
        <v>0</v>
      </c>
      <c r="S489" s="12">
        <f t="shared" si="92"/>
        <v>0</v>
      </c>
      <c r="T489" s="16">
        <v>0</v>
      </c>
      <c r="U489" s="12">
        <f t="shared" si="93"/>
        <v>0</v>
      </c>
      <c r="V489" s="16">
        <v>0</v>
      </c>
      <c r="W489" s="12">
        <f t="shared" si="94"/>
        <v>0</v>
      </c>
      <c r="X489" s="12" t="s">
        <v>14</v>
      </c>
      <c r="Y489" s="12" t="s">
        <v>43</v>
      </c>
      <c r="Z489" s="12" t="s">
        <v>128</v>
      </c>
      <c r="AA489" s="17" t="s">
        <v>195</v>
      </c>
      <c r="AB489" s="20" t="s">
        <v>430</v>
      </c>
      <c r="AC489" s="18">
        <v>1</v>
      </c>
      <c r="AD489" s="19">
        <f t="shared" si="95"/>
        <v>187.5</v>
      </c>
      <c r="AE489" s="19" t="s">
        <v>568</v>
      </c>
      <c r="AF489" s="19"/>
      <c r="AG489" s="19" t="s">
        <v>166</v>
      </c>
      <c r="AH489" s="19" t="s">
        <v>657</v>
      </c>
      <c r="AI489" s="19"/>
      <c r="AJ489" s="10"/>
      <c r="AK489">
        <v>5</v>
      </c>
    </row>
    <row r="490" spans="1:44" customFormat="1" ht="51" x14ac:dyDescent="0.25">
      <c r="A490" s="151" t="s">
        <v>37</v>
      </c>
      <c r="B490" s="10" t="s">
        <v>38</v>
      </c>
      <c r="C490" s="9">
        <v>7</v>
      </c>
      <c r="D490" s="14" t="s">
        <v>471</v>
      </c>
      <c r="E490" s="12" t="s">
        <v>321</v>
      </c>
      <c r="F490" s="13">
        <v>5</v>
      </c>
      <c r="G490" s="13">
        <v>26</v>
      </c>
      <c r="H490" s="14" t="s">
        <v>48</v>
      </c>
      <c r="I490" s="15">
        <f>G490*Kursus_eksaminator</f>
        <v>8.6657999999999991</v>
      </c>
      <c r="J490" s="12"/>
      <c r="K490" s="12" t="s">
        <v>473</v>
      </c>
      <c r="L490" s="16">
        <v>1</v>
      </c>
      <c r="M490" s="12">
        <f t="shared" si="89"/>
        <v>8.6657999999999991</v>
      </c>
      <c r="N490" s="16">
        <v>0</v>
      </c>
      <c r="O490" s="12">
        <f t="shared" si="90"/>
        <v>0</v>
      </c>
      <c r="P490" s="16">
        <v>0</v>
      </c>
      <c r="Q490" s="12">
        <f t="shared" si="91"/>
        <v>0</v>
      </c>
      <c r="R490" s="16">
        <v>0</v>
      </c>
      <c r="S490" s="12">
        <f t="shared" si="92"/>
        <v>0</v>
      </c>
      <c r="T490" s="16">
        <v>0</v>
      </c>
      <c r="U490" s="12">
        <f t="shared" si="93"/>
        <v>0</v>
      </c>
      <c r="V490" s="16">
        <v>0</v>
      </c>
      <c r="W490" s="12">
        <f t="shared" si="94"/>
        <v>0</v>
      </c>
      <c r="X490" s="12" t="s">
        <v>14</v>
      </c>
      <c r="Y490" s="12" t="s">
        <v>43</v>
      </c>
      <c r="Z490" s="12"/>
      <c r="AA490" s="17" t="s">
        <v>195</v>
      </c>
      <c r="AB490" s="20" t="s">
        <v>430</v>
      </c>
      <c r="AC490" s="18">
        <v>1</v>
      </c>
      <c r="AD490" s="19">
        <f t="shared" si="95"/>
        <v>8.6657999999999991</v>
      </c>
      <c r="AE490" s="19" t="s">
        <v>569</v>
      </c>
      <c r="AF490" s="19"/>
      <c r="AG490" s="19" t="s">
        <v>166</v>
      </c>
      <c r="AH490" s="19" t="s">
        <v>657</v>
      </c>
      <c r="AI490" s="19"/>
      <c r="AJ490" s="10"/>
      <c r="AK490">
        <v>5</v>
      </c>
    </row>
    <row r="491" spans="1:44" customFormat="1" ht="51" x14ac:dyDescent="0.25">
      <c r="A491" s="151" t="s">
        <v>37</v>
      </c>
      <c r="B491" s="10" t="s">
        <v>38</v>
      </c>
      <c r="C491" s="9">
        <v>7</v>
      </c>
      <c r="D491" s="14" t="s">
        <v>471</v>
      </c>
      <c r="E491" s="12" t="s">
        <v>321</v>
      </c>
      <c r="F491" s="13">
        <v>5</v>
      </c>
      <c r="G491" s="13">
        <v>0</v>
      </c>
      <c r="H491" s="14" t="s">
        <v>355</v>
      </c>
      <c r="I491" s="15">
        <v>0</v>
      </c>
      <c r="J491" s="12"/>
      <c r="K491" s="12" t="s">
        <v>473</v>
      </c>
      <c r="L491" s="16">
        <v>1</v>
      </c>
      <c r="M491" s="12">
        <f t="shared" ref="M491:M523" si="96">L491*$I491*AC491</f>
        <v>0</v>
      </c>
      <c r="N491" s="16">
        <v>0</v>
      </c>
      <c r="O491" s="12">
        <f t="shared" ref="O491:O523" si="97">N491*$I491*AC491</f>
        <v>0</v>
      </c>
      <c r="P491" s="16">
        <v>0</v>
      </c>
      <c r="Q491" s="12">
        <f t="shared" ref="Q491:Q523" si="98">P491*$I491*AC491</f>
        <v>0</v>
      </c>
      <c r="R491" s="16">
        <v>0</v>
      </c>
      <c r="S491" s="12">
        <f t="shared" ref="S491:S523" si="99">R491*$I491*AC491</f>
        <v>0</v>
      </c>
      <c r="T491" s="16">
        <v>0</v>
      </c>
      <c r="U491" s="12">
        <f t="shared" ref="U491:U523" si="100">T491*$I491*AC491</f>
        <v>0</v>
      </c>
      <c r="V491" s="16">
        <v>0</v>
      </c>
      <c r="W491" s="12">
        <f t="shared" ref="W491:W523" si="101">V491*$I491*AC491</f>
        <v>0</v>
      </c>
      <c r="X491" s="12" t="s">
        <v>14</v>
      </c>
      <c r="Y491" s="12" t="s">
        <v>43</v>
      </c>
      <c r="Z491" s="12" t="s">
        <v>128</v>
      </c>
      <c r="AA491" s="17" t="s">
        <v>195</v>
      </c>
      <c r="AB491" s="20" t="s">
        <v>430</v>
      </c>
      <c r="AC491" s="18">
        <v>1</v>
      </c>
      <c r="AD491" s="19">
        <f t="shared" ref="AD491:AD523" si="102">AC491*I491</f>
        <v>0</v>
      </c>
      <c r="AE491" s="19" t="s">
        <v>547</v>
      </c>
      <c r="AF491" s="19" t="s">
        <v>737</v>
      </c>
      <c r="AG491" s="19" t="s">
        <v>166</v>
      </c>
      <c r="AH491" s="19" t="s">
        <v>657</v>
      </c>
      <c r="AI491" s="19"/>
      <c r="AJ491" s="10"/>
      <c r="AK491" t="s">
        <v>726</v>
      </c>
      <c r="AL491" s="173"/>
      <c r="AM491" s="173"/>
    </row>
    <row r="492" spans="1:44" customFormat="1" ht="51" x14ac:dyDescent="0.25">
      <c r="A492" s="151" t="s">
        <v>37</v>
      </c>
      <c r="B492" s="10" t="s">
        <v>38</v>
      </c>
      <c r="C492" s="9">
        <v>7</v>
      </c>
      <c r="D492" s="14" t="s">
        <v>471</v>
      </c>
      <c r="E492" s="12" t="s">
        <v>321</v>
      </c>
      <c r="F492" s="13">
        <v>5</v>
      </c>
      <c r="G492" s="13">
        <v>26</v>
      </c>
      <c r="H492" s="14" t="s">
        <v>94</v>
      </c>
      <c r="I492" s="15">
        <f>G492*Intern_censor_kursus</f>
        <v>8.6657999999999991</v>
      </c>
      <c r="J492" s="12"/>
      <c r="K492" s="12" t="s">
        <v>473</v>
      </c>
      <c r="L492" s="16">
        <v>1</v>
      </c>
      <c r="M492" s="12">
        <f t="shared" si="96"/>
        <v>8.6657999999999991</v>
      </c>
      <c r="N492" s="16">
        <v>0</v>
      </c>
      <c r="O492" s="12">
        <f t="shared" si="97"/>
        <v>0</v>
      </c>
      <c r="P492" s="16">
        <v>0</v>
      </c>
      <c r="Q492" s="12">
        <f t="shared" si="98"/>
        <v>0</v>
      </c>
      <c r="R492" s="16">
        <v>0</v>
      </c>
      <c r="S492" s="12">
        <f t="shared" si="99"/>
        <v>0</v>
      </c>
      <c r="T492" s="16">
        <v>0</v>
      </c>
      <c r="U492" s="12">
        <f t="shared" si="100"/>
        <v>0</v>
      </c>
      <c r="V492" s="16">
        <v>0</v>
      </c>
      <c r="W492" s="12">
        <f t="shared" si="101"/>
        <v>0</v>
      </c>
      <c r="X492" s="12" t="s">
        <v>14</v>
      </c>
      <c r="Y492" s="12" t="s">
        <v>43</v>
      </c>
      <c r="Z492" s="12"/>
      <c r="AA492" s="17" t="s">
        <v>195</v>
      </c>
      <c r="AB492" s="20" t="s">
        <v>322</v>
      </c>
      <c r="AC492" s="18">
        <v>1</v>
      </c>
      <c r="AD492" s="19">
        <f t="shared" si="102"/>
        <v>8.6657999999999991</v>
      </c>
      <c r="AE492" s="19" t="s">
        <v>569</v>
      </c>
      <c r="AF492" s="19"/>
      <c r="AG492" s="19" t="s">
        <v>166</v>
      </c>
      <c r="AH492" s="19" t="s">
        <v>657</v>
      </c>
      <c r="AI492" s="19"/>
      <c r="AJ492" s="10"/>
      <c r="AK492">
        <v>5</v>
      </c>
      <c r="AO492">
        <v>931</v>
      </c>
      <c r="AP492">
        <v>931</v>
      </c>
      <c r="AQ492">
        <v>0</v>
      </c>
      <c r="AR492">
        <f>AO492-AP492-AQ492</f>
        <v>0</v>
      </c>
    </row>
    <row r="493" spans="1:44" customFormat="1" ht="38.25" x14ac:dyDescent="0.25">
      <c r="A493" s="151" t="s">
        <v>37</v>
      </c>
      <c r="B493" s="10" t="s">
        <v>38</v>
      </c>
      <c r="C493" s="9">
        <v>8</v>
      </c>
      <c r="D493" s="14" t="s">
        <v>474</v>
      </c>
      <c r="E493" s="12" t="s">
        <v>458</v>
      </c>
      <c r="F493" s="13">
        <v>5</v>
      </c>
      <c r="G493" s="13">
        <v>6</v>
      </c>
      <c r="H493" s="14" t="s">
        <v>41</v>
      </c>
      <c r="I493" s="38">
        <f>Grunddata!G493*Normer!Kursus_extra_pr_stud+Normer!Kursus_grund</f>
        <v>159</v>
      </c>
      <c r="J493" s="12"/>
      <c r="K493" s="12" t="s">
        <v>475</v>
      </c>
      <c r="L493" s="16">
        <v>1</v>
      </c>
      <c r="M493" s="12">
        <f t="shared" si="96"/>
        <v>159</v>
      </c>
      <c r="N493" s="16">
        <v>0</v>
      </c>
      <c r="O493" s="12">
        <f t="shared" si="97"/>
        <v>0</v>
      </c>
      <c r="P493" s="16">
        <v>0</v>
      </c>
      <c r="Q493" s="12">
        <f t="shared" si="98"/>
        <v>0</v>
      </c>
      <c r="R493" s="16">
        <v>0</v>
      </c>
      <c r="S493" s="12">
        <f t="shared" si="99"/>
        <v>0</v>
      </c>
      <c r="T493" s="16">
        <v>0</v>
      </c>
      <c r="U493" s="12">
        <f t="shared" si="100"/>
        <v>0</v>
      </c>
      <c r="V493" s="16">
        <v>0</v>
      </c>
      <c r="W493" s="12">
        <f t="shared" si="101"/>
        <v>0</v>
      </c>
      <c r="X493" s="12" t="s">
        <v>14</v>
      </c>
      <c r="Y493" s="12" t="s">
        <v>43</v>
      </c>
      <c r="Z493" s="12"/>
      <c r="AA493" s="17" t="s">
        <v>195</v>
      </c>
      <c r="AB493" s="20" t="s">
        <v>460</v>
      </c>
      <c r="AC493" s="18">
        <v>1</v>
      </c>
      <c r="AD493" s="19">
        <f t="shared" si="102"/>
        <v>159</v>
      </c>
      <c r="AE493" s="19"/>
      <c r="AF493" s="19"/>
      <c r="AG493" s="19" t="s">
        <v>166</v>
      </c>
      <c r="AH493" s="19" t="s">
        <v>80</v>
      </c>
      <c r="AI493" s="19"/>
      <c r="AJ493" s="10"/>
      <c r="AK493">
        <v>8</v>
      </c>
    </row>
    <row r="494" spans="1:44" customFormat="1" ht="38.25" x14ac:dyDescent="0.25">
      <c r="A494" s="151" t="s">
        <v>37</v>
      </c>
      <c r="B494" s="10" t="s">
        <v>38</v>
      </c>
      <c r="C494" s="9">
        <v>8</v>
      </c>
      <c r="D494" s="14" t="s">
        <v>474</v>
      </c>
      <c r="E494" s="12" t="s">
        <v>458</v>
      </c>
      <c r="F494" s="13">
        <v>5</v>
      </c>
      <c r="G494" s="13">
        <v>6</v>
      </c>
      <c r="H494" s="14" t="s">
        <v>48</v>
      </c>
      <c r="I494" s="15">
        <f>G494*Kursus_eksaminator</f>
        <v>1.9998</v>
      </c>
      <c r="J494" s="12"/>
      <c r="K494" s="12" t="s">
        <v>475</v>
      </c>
      <c r="L494" s="16">
        <v>1</v>
      </c>
      <c r="M494" s="12">
        <f t="shared" si="96"/>
        <v>1.9998</v>
      </c>
      <c r="N494" s="16">
        <v>0</v>
      </c>
      <c r="O494" s="12">
        <f t="shared" si="97"/>
        <v>0</v>
      </c>
      <c r="P494" s="16">
        <v>0</v>
      </c>
      <c r="Q494" s="12">
        <f t="shared" si="98"/>
        <v>0</v>
      </c>
      <c r="R494" s="16">
        <v>0</v>
      </c>
      <c r="S494" s="12">
        <f t="shared" si="99"/>
        <v>0</v>
      </c>
      <c r="T494" s="16">
        <v>0</v>
      </c>
      <c r="U494" s="12">
        <f t="shared" si="100"/>
        <v>0</v>
      </c>
      <c r="V494" s="16">
        <v>0</v>
      </c>
      <c r="W494" s="12">
        <f t="shared" si="101"/>
        <v>0</v>
      </c>
      <c r="X494" s="12" t="s">
        <v>14</v>
      </c>
      <c r="Y494" s="12" t="s">
        <v>43</v>
      </c>
      <c r="Z494" s="12"/>
      <c r="AA494" s="17" t="s">
        <v>195</v>
      </c>
      <c r="AB494" s="20" t="s">
        <v>460</v>
      </c>
      <c r="AC494" s="18">
        <v>1</v>
      </c>
      <c r="AD494" s="19">
        <f t="shared" si="102"/>
        <v>1.9998</v>
      </c>
      <c r="AE494" s="19"/>
      <c r="AF494" s="19"/>
      <c r="AG494" s="19" t="s">
        <v>166</v>
      </c>
      <c r="AH494" s="19" t="s">
        <v>80</v>
      </c>
      <c r="AI494" s="19"/>
      <c r="AJ494" s="10"/>
      <c r="AK494">
        <v>8</v>
      </c>
    </row>
    <row r="495" spans="1:44" customFormat="1" ht="38.25" x14ac:dyDescent="0.25">
      <c r="A495" s="151" t="s">
        <v>37</v>
      </c>
      <c r="B495" s="10" t="s">
        <v>38</v>
      </c>
      <c r="C495" s="9">
        <v>8</v>
      </c>
      <c r="D495" s="14" t="s">
        <v>474</v>
      </c>
      <c r="E495" s="12" t="s">
        <v>458</v>
      </c>
      <c r="F495" s="13">
        <v>5</v>
      </c>
      <c r="G495" s="13">
        <v>6</v>
      </c>
      <c r="H495" s="14" t="s">
        <v>94</v>
      </c>
      <c r="I495" s="15">
        <f>G495*Intern_censor_kursus</f>
        <v>1.9998</v>
      </c>
      <c r="J495" s="12"/>
      <c r="K495" s="12" t="s">
        <v>475</v>
      </c>
      <c r="L495" s="16">
        <v>1</v>
      </c>
      <c r="M495" s="12">
        <f t="shared" si="96"/>
        <v>1.9998</v>
      </c>
      <c r="N495" s="16">
        <v>0</v>
      </c>
      <c r="O495" s="12">
        <f t="shared" si="97"/>
        <v>0</v>
      </c>
      <c r="P495" s="16">
        <v>0</v>
      </c>
      <c r="Q495" s="12">
        <f t="shared" si="98"/>
        <v>0</v>
      </c>
      <c r="R495" s="16">
        <v>0</v>
      </c>
      <c r="S495" s="12">
        <f t="shared" si="99"/>
        <v>0</v>
      </c>
      <c r="T495" s="16">
        <v>0</v>
      </c>
      <c r="U495" s="12">
        <f t="shared" si="100"/>
        <v>0</v>
      </c>
      <c r="V495" s="16">
        <v>0</v>
      </c>
      <c r="W495" s="12">
        <f t="shared" si="101"/>
        <v>0</v>
      </c>
      <c r="X495" s="12" t="s">
        <v>14</v>
      </c>
      <c r="Y495" s="12" t="s">
        <v>43</v>
      </c>
      <c r="Z495" s="12"/>
      <c r="AA495" s="17" t="s">
        <v>195</v>
      </c>
      <c r="AB495" s="20" t="s">
        <v>460</v>
      </c>
      <c r="AC495" s="18">
        <v>1</v>
      </c>
      <c r="AD495" s="19">
        <f t="shared" si="102"/>
        <v>1.9998</v>
      </c>
      <c r="AE495" s="19"/>
      <c r="AF495" s="19"/>
      <c r="AG495" s="19" t="s">
        <v>166</v>
      </c>
      <c r="AH495" s="19" t="s">
        <v>80</v>
      </c>
      <c r="AI495" s="19"/>
      <c r="AJ495" s="10"/>
      <c r="AK495">
        <v>8</v>
      </c>
    </row>
    <row r="496" spans="1:44" customFormat="1" ht="25.5" x14ac:dyDescent="0.25">
      <c r="A496" s="151" t="s">
        <v>37</v>
      </c>
      <c r="B496" s="10" t="s">
        <v>38</v>
      </c>
      <c r="C496" s="9">
        <v>7</v>
      </c>
      <c r="D496" s="14" t="s">
        <v>476</v>
      </c>
      <c r="E496" s="12" t="s">
        <v>458</v>
      </c>
      <c r="F496" s="13">
        <v>5</v>
      </c>
      <c r="G496" s="13">
        <v>4</v>
      </c>
      <c r="H496" s="14" t="s">
        <v>41</v>
      </c>
      <c r="I496" s="38">
        <f>Grunddata!G496*Normer!Kursus_extra_pr_stud+Normer!Kursus_grund</f>
        <v>156</v>
      </c>
      <c r="J496" s="12"/>
      <c r="K496" s="12" t="s">
        <v>466</v>
      </c>
      <c r="L496" s="16">
        <v>1</v>
      </c>
      <c r="M496" s="12">
        <f t="shared" si="96"/>
        <v>156</v>
      </c>
      <c r="N496" s="16">
        <v>0</v>
      </c>
      <c r="O496" s="12">
        <f t="shared" si="97"/>
        <v>0</v>
      </c>
      <c r="P496" s="16">
        <v>0</v>
      </c>
      <c r="Q496" s="12">
        <f t="shared" si="98"/>
        <v>0</v>
      </c>
      <c r="R496" s="16">
        <v>0</v>
      </c>
      <c r="S496" s="12">
        <f t="shared" si="99"/>
        <v>0</v>
      </c>
      <c r="T496" s="16">
        <v>0</v>
      </c>
      <c r="U496" s="12">
        <f t="shared" si="100"/>
        <v>0</v>
      </c>
      <c r="V496" s="16">
        <v>0</v>
      </c>
      <c r="W496" s="12">
        <f t="shared" si="101"/>
        <v>0</v>
      </c>
      <c r="X496" s="12" t="s">
        <v>14</v>
      </c>
      <c r="Y496" s="12" t="s">
        <v>43</v>
      </c>
      <c r="Z496" s="12"/>
      <c r="AA496" s="17" t="s">
        <v>195</v>
      </c>
      <c r="AB496" s="20" t="s">
        <v>460</v>
      </c>
      <c r="AC496" s="18">
        <v>1</v>
      </c>
      <c r="AD496" s="19">
        <f t="shared" si="102"/>
        <v>156</v>
      </c>
      <c r="AE496" s="19" t="s">
        <v>586</v>
      </c>
      <c r="AF496" s="19"/>
      <c r="AG496" s="19" t="s">
        <v>166</v>
      </c>
      <c r="AH496" s="19" t="s">
        <v>128</v>
      </c>
      <c r="AI496" s="19"/>
      <c r="AJ496" s="10"/>
      <c r="AK496">
        <v>7</v>
      </c>
    </row>
    <row r="497" spans="1:47" customFormat="1" ht="25.5" x14ac:dyDescent="0.25">
      <c r="A497" s="151" t="s">
        <v>37</v>
      </c>
      <c r="B497" s="10" t="s">
        <v>38</v>
      </c>
      <c r="C497" s="9">
        <v>7</v>
      </c>
      <c r="D497" s="14" t="s">
        <v>476</v>
      </c>
      <c r="E497" s="12" t="s">
        <v>458</v>
      </c>
      <c r="F497" s="13">
        <v>5</v>
      </c>
      <c r="G497" s="13">
        <v>4</v>
      </c>
      <c r="H497" s="14" t="s">
        <v>48</v>
      </c>
      <c r="I497" s="15">
        <f>G497*Kursus_eksaminator</f>
        <v>1.3331999999999999</v>
      </c>
      <c r="J497" s="12"/>
      <c r="K497" s="12" t="s">
        <v>466</v>
      </c>
      <c r="L497" s="16">
        <v>1</v>
      </c>
      <c r="M497" s="12">
        <f t="shared" si="96"/>
        <v>1.3331999999999999</v>
      </c>
      <c r="N497" s="16">
        <v>0</v>
      </c>
      <c r="O497" s="12">
        <f t="shared" si="97"/>
        <v>0</v>
      </c>
      <c r="P497" s="16">
        <v>0</v>
      </c>
      <c r="Q497" s="12">
        <f t="shared" si="98"/>
        <v>0</v>
      </c>
      <c r="R497" s="16">
        <v>0</v>
      </c>
      <c r="S497" s="12">
        <f t="shared" si="99"/>
        <v>0</v>
      </c>
      <c r="T497" s="16">
        <v>0</v>
      </c>
      <c r="U497" s="12">
        <f t="shared" si="100"/>
        <v>0</v>
      </c>
      <c r="V497" s="16">
        <v>0</v>
      </c>
      <c r="W497" s="12">
        <f t="shared" si="101"/>
        <v>0</v>
      </c>
      <c r="X497" s="12" t="s">
        <v>14</v>
      </c>
      <c r="Y497" s="12" t="s">
        <v>43</v>
      </c>
      <c r="Z497" s="12"/>
      <c r="AA497" s="17" t="s">
        <v>195</v>
      </c>
      <c r="AB497" s="20" t="s">
        <v>460</v>
      </c>
      <c r="AC497" s="18">
        <v>1</v>
      </c>
      <c r="AD497" s="19">
        <f t="shared" si="102"/>
        <v>1.3331999999999999</v>
      </c>
      <c r="AE497" s="19" t="s">
        <v>586</v>
      </c>
      <c r="AF497" s="19"/>
      <c r="AG497" s="19" t="s">
        <v>166</v>
      </c>
      <c r="AH497" s="19" t="s">
        <v>128</v>
      </c>
      <c r="AI497" s="19"/>
      <c r="AJ497" s="10"/>
      <c r="AK497">
        <v>7</v>
      </c>
    </row>
    <row r="498" spans="1:47" customFormat="1" ht="25.5" x14ac:dyDescent="0.25">
      <c r="A498" s="151" t="s">
        <v>37</v>
      </c>
      <c r="B498" s="10" t="s">
        <v>38</v>
      </c>
      <c r="C498" s="9">
        <v>7</v>
      </c>
      <c r="D498" s="14" t="s">
        <v>476</v>
      </c>
      <c r="E498" s="12" t="s">
        <v>458</v>
      </c>
      <c r="F498" s="13">
        <v>5</v>
      </c>
      <c r="G498" s="13">
        <v>4</v>
      </c>
      <c r="H498" s="14" t="s">
        <v>94</v>
      </c>
      <c r="I498" s="15">
        <f>G498*Intern_censor_kursus</f>
        <v>1.3331999999999999</v>
      </c>
      <c r="J498" s="12"/>
      <c r="K498" s="12" t="s">
        <v>466</v>
      </c>
      <c r="L498" s="16">
        <v>1</v>
      </c>
      <c r="M498" s="12">
        <f t="shared" si="96"/>
        <v>1.3331999999999999</v>
      </c>
      <c r="N498" s="16">
        <v>0</v>
      </c>
      <c r="O498" s="12">
        <f t="shared" si="97"/>
        <v>0</v>
      </c>
      <c r="P498" s="16">
        <v>0</v>
      </c>
      <c r="Q498" s="12">
        <f t="shared" si="98"/>
        <v>0</v>
      </c>
      <c r="R498" s="16">
        <v>0</v>
      </c>
      <c r="S498" s="12">
        <f t="shared" si="99"/>
        <v>0</v>
      </c>
      <c r="T498" s="16">
        <v>0</v>
      </c>
      <c r="U498" s="12">
        <f t="shared" si="100"/>
        <v>0</v>
      </c>
      <c r="V498" s="16">
        <v>0</v>
      </c>
      <c r="W498" s="12">
        <f t="shared" si="101"/>
        <v>0</v>
      </c>
      <c r="X498" s="12" t="s">
        <v>14</v>
      </c>
      <c r="Y498" s="12" t="s">
        <v>43</v>
      </c>
      <c r="Z498" s="12"/>
      <c r="AA498" s="17" t="s">
        <v>195</v>
      </c>
      <c r="AB498" s="20" t="s">
        <v>460</v>
      </c>
      <c r="AC498" s="18">
        <v>1</v>
      </c>
      <c r="AD498" s="19">
        <f t="shared" si="102"/>
        <v>1.3331999999999999</v>
      </c>
      <c r="AE498" s="19" t="s">
        <v>586</v>
      </c>
      <c r="AF498" s="19"/>
      <c r="AG498" s="19" t="s">
        <v>166</v>
      </c>
      <c r="AH498" s="19" t="s">
        <v>128</v>
      </c>
      <c r="AI498" s="19"/>
      <c r="AJ498" s="10"/>
      <c r="AK498">
        <v>7</v>
      </c>
    </row>
    <row r="499" spans="1:47" customFormat="1" ht="51" x14ac:dyDescent="0.25">
      <c r="A499" s="151" t="s">
        <v>37</v>
      </c>
      <c r="B499" s="10" t="s">
        <v>38</v>
      </c>
      <c r="C499" s="9">
        <v>7</v>
      </c>
      <c r="D499" s="14" t="s">
        <v>477</v>
      </c>
      <c r="E499" s="12" t="s">
        <v>458</v>
      </c>
      <c r="F499" s="13">
        <v>5</v>
      </c>
      <c r="G499" s="13">
        <v>25</v>
      </c>
      <c r="H499" s="14" t="s">
        <v>41</v>
      </c>
      <c r="I499" s="38">
        <f>Grunddata!G499*Normer!Kursus_extra_pr_stud+Normer!Kursus_grund</f>
        <v>187.5</v>
      </c>
      <c r="J499" s="12"/>
      <c r="K499" s="12" t="s">
        <v>466</v>
      </c>
      <c r="L499" s="16">
        <v>1</v>
      </c>
      <c r="M499" s="12">
        <f t="shared" si="96"/>
        <v>187.5</v>
      </c>
      <c r="N499" s="16">
        <v>0</v>
      </c>
      <c r="O499" s="12">
        <f t="shared" si="97"/>
        <v>0</v>
      </c>
      <c r="P499" s="16">
        <v>0</v>
      </c>
      <c r="Q499" s="12">
        <f t="shared" si="98"/>
        <v>0</v>
      </c>
      <c r="R499" s="16">
        <v>0</v>
      </c>
      <c r="S499" s="12">
        <f t="shared" si="99"/>
        <v>0</v>
      </c>
      <c r="T499" s="16">
        <v>0</v>
      </c>
      <c r="U499" s="12">
        <f t="shared" si="100"/>
        <v>0</v>
      </c>
      <c r="V499" s="16">
        <v>0</v>
      </c>
      <c r="W499" s="12">
        <f t="shared" si="101"/>
        <v>0</v>
      </c>
      <c r="X499" s="12" t="s">
        <v>14</v>
      </c>
      <c r="Y499" s="12" t="s">
        <v>43</v>
      </c>
      <c r="Z499" s="12"/>
      <c r="AA499" s="17" t="s">
        <v>195</v>
      </c>
      <c r="AB499" s="20" t="s">
        <v>460</v>
      </c>
      <c r="AC499" s="18">
        <v>1</v>
      </c>
      <c r="AD499" s="19">
        <f t="shared" si="102"/>
        <v>187.5</v>
      </c>
      <c r="AE499" s="19"/>
      <c r="AF499" s="19"/>
      <c r="AG499" s="19" t="s">
        <v>166</v>
      </c>
      <c r="AH499" s="19" t="s">
        <v>80</v>
      </c>
      <c r="AI499" s="19"/>
      <c r="AJ499" s="10"/>
      <c r="AK499">
        <v>7</v>
      </c>
    </row>
    <row r="500" spans="1:47" customFormat="1" ht="51" x14ac:dyDescent="0.25">
      <c r="A500" s="151" t="s">
        <v>37</v>
      </c>
      <c r="B500" s="10" t="s">
        <v>38</v>
      </c>
      <c r="C500" s="9">
        <v>7</v>
      </c>
      <c r="D500" s="14" t="s">
        <v>477</v>
      </c>
      <c r="E500" s="12" t="s">
        <v>458</v>
      </c>
      <c r="F500" s="13">
        <v>5</v>
      </c>
      <c r="G500" s="13">
        <v>27</v>
      </c>
      <c r="H500" s="14" t="s">
        <v>48</v>
      </c>
      <c r="I500" s="15">
        <f>G500*Kursus_eksaminator</f>
        <v>8.9991000000000003</v>
      </c>
      <c r="J500" s="12"/>
      <c r="K500" s="12" t="s">
        <v>466</v>
      </c>
      <c r="L500" s="16">
        <v>1</v>
      </c>
      <c r="M500" s="12">
        <f t="shared" si="96"/>
        <v>8.9991000000000003</v>
      </c>
      <c r="N500" s="16">
        <v>0</v>
      </c>
      <c r="O500" s="12">
        <f t="shared" si="97"/>
        <v>0</v>
      </c>
      <c r="P500" s="16">
        <v>0</v>
      </c>
      <c r="Q500" s="12">
        <f t="shared" si="98"/>
        <v>0</v>
      </c>
      <c r="R500" s="16">
        <v>0</v>
      </c>
      <c r="S500" s="12">
        <f t="shared" si="99"/>
        <v>0</v>
      </c>
      <c r="T500" s="16">
        <v>0</v>
      </c>
      <c r="U500" s="12">
        <f t="shared" si="100"/>
        <v>0</v>
      </c>
      <c r="V500" s="16">
        <v>0</v>
      </c>
      <c r="W500" s="12">
        <f t="shared" si="101"/>
        <v>0</v>
      </c>
      <c r="X500" s="12" t="s">
        <v>14</v>
      </c>
      <c r="Y500" s="12" t="s">
        <v>43</v>
      </c>
      <c r="Z500" s="12"/>
      <c r="AA500" s="17" t="s">
        <v>195</v>
      </c>
      <c r="AB500" s="20" t="s">
        <v>460</v>
      </c>
      <c r="AC500" s="18">
        <v>1</v>
      </c>
      <c r="AD500" s="19">
        <f t="shared" si="102"/>
        <v>8.9991000000000003</v>
      </c>
      <c r="AE500" s="19" t="s">
        <v>587</v>
      </c>
      <c r="AF500" s="19"/>
      <c r="AG500" s="19" t="s">
        <v>166</v>
      </c>
      <c r="AH500" s="19" t="s">
        <v>80</v>
      </c>
      <c r="AI500" s="19"/>
      <c r="AJ500" s="10"/>
      <c r="AK500">
        <v>7</v>
      </c>
    </row>
    <row r="501" spans="1:47" customFormat="1" ht="51" x14ac:dyDescent="0.25">
      <c r="A501" s="151" t="s">
        <v>37</v>
      </c>
      <c r="B501" s="10" t="s">
        <v>38</v>
      </c>
      <c r="C501" s="9">
        <v>7</v>
      </c>
      <c r="D501" s="14" t="s">
        <v>477</v>
      </c>
      <c r="E501" s="12" t="s">
        <v>458</v>
      </c>
      <c r="F501" s="13">
        <v>5</v>
      </c>
      <c r="G501" s="13">
        <v>27</v>
      </c>
      <c r="H501" s="14" t="s">
        <v>94</v>
      </c>
      <c r="I501" s="15">
        <f>G501*Intern_censor_kursus</f>
        <v>8.9991000000000003</v>
      </c>
      <c r="J501" s="12"/>
      <c r="K501" s="12" t="s">
        <v>466</v>
      </c>
      <c r="L501" s="16">
        <v>1</v>
      </c>
      <c r="M501" s="12">
        <f t="shared" si="96"/>
        <v>8.9991000000000003</v>
      </c>
      <c r="N501" s="16">
        <v>0</v>
      </c>
      <c r="O501" s="12">
        <f t="shared" si="97"/>
        <v>0</v>
      </c>
      <c r="P501" s="16">
        <v>0</v>
      </c>
      <c r="Q501" s="12">
        <f t="shared" si="98"/>
        <v>0</v>
      </c>
      <c r="R501" s="16">
        <v>0</v>
      </c>
      <c r="S501" s="12">
        <f t="shared" si="99"/>
        <v>0</v>
      </c>
      <c r="T501" s="16">
        <v>0</v>
      </c>
      <c r="U501" s="12">
        <f t="shared" si="100"/>
        <v>0</v>
      </c>
      <c r="V501" s="16">
        <v>0</v>
      </c>
      <c r="W501" s="12">
        <f t="shared" si="101"/>
        <v>0</v>
      </c>
      <c r="X501" s="12" t="s">
        <v>14</v>
      </c>
      <c r="Y501" s="12" t="s">
        <v>43</v>
      </c>
      <c r="Z501" s="12"/>
      <c r="AA501" s="17" t="s">
        <v>195</v>
      </c>
      <c r="AB501" s="20" t="s">
        <v>460</v>
      </c>
      <c r="AC501" s="18">
        <v>1</v>
      </c>
      <c r="AD501" s="19">
        <f t="shared" si="102"/>
        <v>8.9991000000000003</v>
      </c>
      <c r="AE501" s="19" t="s">
        <v>587</v>
      </c>
      <c r="AF501" s="19"/>
      <c r="AG501" s="19" t="s">
        <v>166</v>
      </c>
      <c r="AH501" s="19" t="s">
        <v>80</v>
      </c>
      <c r="AI501" s="19"/>
      <c r="AJ501" s="10"/>
      <c r="AK501">
        <v>7</v>
      </c>
      <c r="AO501">
        <v>1315</v>
      </c>
      <c r="AP501">
        <v>1315</v>
      </c>
      <c r="AQ501">
        <v>0</v>
      </c>
      <c r="AR501" s="79">
        <f>AO501-AP501-AQ501</f>
        <v>0</v>
      </c>
    </row>
    <row r="502" spans="1:47" customFormat="1" ht="38.25" x14ac:dyDescent="0.25">
      <c r="A502" s="151" t="s">
        <v>37</v>
      </c>
      <c r="B502" s="10" t="s">
        <v>38</v>
      </c>
      <c r="C502" s="9">
        <v>3</v>
      </c>
      <c r="D502" s="14" t="s">
        <v>478</v>
      </c>
      <c r="E502" s="12" t="s">
        <v>458</v>
      </c>
      <c r="F502" s="13">
        <v>5</v>
      </c>
      <c r="G502" s="13">
        <v>21</v>
      </c>
      <c r="H502" s="14" t="s">
        <v>41</v>
      </c>
      <c r="I502" s="38">
        <f>Grunddata!G502*Normer!Kursus_extra_pr_stud+Normer!Kursus_grund</f>
        <v>181.5</v>
      </c>
      <c r="J502" s="12"/>
      <c r="K502" s="12" t="s">
        <v>462</v>
      </c>
      <c r="L502" s="16">
        <v>1</v>
      </c>
      <c r="M502" s="12">
        <f t="shared" si="96"/>
        <v>181.5</v>
      </c>
      <c r="N502" s="16">
        <v>0</v>
      </c>
      <c r="O502" s="12">
        <f t="shared" si="97"/>
        <v>0</v>
      </c>
      <c r="P502" s="16">
        <v>0</v>
      </c>
      <c r="Q502" s="12">
        <f t="shared" si="98"/>
        <v>0</v>
      </c>
      <c r="R502" s="16">
        <v>0</v>
      </c>
      <c r="S502" s="12">
        <f t="shared" si="99"/>
        <v>0</v>
      </c>
      <c r="T502" s="16">
        <v>0</v>
      </c>
      <c r="U502" s="12">
        <f t="shared" si="100"/>
        <v>0</v>
      </c>
      <c r="V502" s="16">
        <v>0</v>
      </c>
      <c r="W502" s="12">
        <f t="shared" si="101"/>
        <v>0</v>
      </c>
      <c r="X502" s="12" t="s">
        <v>14</v>
      </c>
      <c r="Y502" s="12" t="s">
        <v>43</v>
      </c>
      <c r="Z502" s="12"/>
      <c r="AA502" s="17" t="s">
        <v>195</v>
      </c>
      <c r="AB502" s="20" t="s">
        <v>460</v>
      </c>
      <c r="AC502" s="18">
        <v>1</v>
      </c>
      <c r="AD502" s="19">
        <f t="shared" si="102"/>
        <v>181.5</v>
      </c>
      <c r="AE502" s="19" t="s">
        <v>588</v>
      </c>
      <c r="AF502" s="19"/>
      <c r="AG502" s="19" t="s">
        <v>166</v>
      </c>
      <c r="AH502" s="19" t="s">
        <v>80</v>
      </c>
      <c r="AI502" s="19"/>
      <c r="AJ502" s="10"/>
      <c r="AK502">
        <v>2</v>
      </c>
    </row>
    <row r="503" spans="1:47" customFormat="1" ht="38.25" x14ac:dyDescent="0.25">
      <c r="A503" s="151" t="s">
        <v>37</v>
      </c>
      <c r="B503" s="10" t="s">
        <v>38</v>
      </c>
      <c r="C503" s="9">
        <v>3</v>
      </c>
      <c r="D503" s="14" t="s">
        <v>478</v>
      </c>
      <c r="E503" s="12" t="s">
        <v>458</v>
      </c>
      <c r="F503" s="13">
        <v>5</v>
      </c>
      <c r="G503" s="13">
        <v>21</v>
      </c>
      <c r="H503" s="14" t="s">
        <v>48</v>
      </c>
      <c r="I503" s="15">
        <f>G503*Kursus_eksaminator</f>
        <v>6.9992999999999999</v>
      </c>
      <c r="J503" s="12"/>
      <c r="K503" s="12" t="s">
        <v>462</v>
      </c>
      <c r="L503" s="16">
        <v>1</v>
      </c>
      <c r="M503" s="12">
        <f t="shared" si="96"/>
        <v>6.9992999999999999</v>
      </c>
      <c r="N503" s="16">
        <v>0</v>
      </c>
      <c r="O503" s="12">
        <f t="shared" si="97"/>
        <v>0</v>
      </c>
      <c r="P503" s="16">
        <v>0</v>
      </c>
      <c r="Q503" s="12">
        <f t="shared" si="98"/>
        <v>0</v>
      </c>
      <c r="R503" s="16">
        <v>0</v>
      </c>
      <c r="S503" s="12">
        <f t="shared" si="99"/>
        <v>0</v>
      </c>
      <c r="T503" s="16">
        <v>0</v>
      </c>
      <c r="U503" s="12">
        <f t="shared" si="100"/>
        <v>0</v>
      </c>
      <c r="V503" s="16">
        <v>0</v>
      </c>
      <c r="W503" s="12">
        <f t="shared" si="101"/>
        <v>0</v>
      </c>
      <c r="X503" s="12" t="s">
        <v>14</v>
      </c>
      <c r="Y503" s="12" t="s">
        <v>43</v>
      </c>
      <c r="Z503" s="12"/>
      <c r="AA503" s="17" t="s">
        <v>195</v>
      </c>
      <c r="AB503" s="20" t="s">
        <v>460</v>
      </c>
      <c r="AC503" s="18">
        <v>1</v>
      </c>
      <c r="AD503" s="19">
        <f t="shared" si="102"/>
        <v>6.9992999999999999</v>
      </c>
      <c r="AE503" s="19" t="s">
        <v>588</v>
      </c>
      <c r="AF503" s="19"/>
      <c r="AG503" s="19" t="s">
        <v>166</v>
      </c>
      <c r="AH503" s="19" t="s">
        <v>80</v>
      </c>
      <c r="AI503" s="19"/>
      <c r="AJ503" s="10"/>
      <c r="AK503">
        <v>2</v>
      </c>
    </row>
    <row r="504" spans="1:47" customFormat="1" ht="38.25" x14ac:dyDescent="0.25">
      <c r="A504" s="151" t="s">
        <v>37</v>
      </c>
      <c r="B504" s="10" t="s">
        <v>38</v>
      </c>
      <c r="C504" s="9">
        <v>3</v>
      </c>
      <c r="D504" s="14" t="s">
        <v>478</v>
      </c>
      <c r="E504" s="12" t="s">
        <v>458</v>
      </c>
      <c r="F504" s="13">
        <v>5</v>
      </c>
      <c r="G504" s="13">
        <v>21</v>
      </c>
      <c r="H504" s="14" t="s">
        <v>94</v>
      </c>
      <c r="I504" s="15">
        <f>G504*Intern_censor_kursus</f>
        <v>6.9992999999999999</v>
      </c>
      <c r="J504" s="12"/>
      <c r="K504" s="12" t="s">
        <v>462</v>
      </c>
      <c r="L504" s="16">
        <v>1</v>
      </c>
      <c r="M504" s="12">
        <f t="shared" si="96"/>
        <v>6.9992999999999999</v>
      </c>
      <c r="N504" s="16">
        <v>0</v>
      </c>
      <c r="O504" s="12">
        <f t="shared" si="97"/>
        <v>0</v>
      </c>
      <c r="P504" s="16">
        <v>0</v>
      </c>
      <c r="Q504" s="12">
        <f t="shared" si="98"/>
        <v>0</v>
      </c>
      <c r="R504" s="16">
        <v>0</v>
      </c>
      <c r="S504" s="12">
        <f t="shared" si="99"/>
        <v>0</v>
      </c>
      <c r="T504" s="16">
        <v>0</v>
      </c>
      <c r="U504" s="12">
        <f t="shared" si="100"/>
        <v>0</v>
      </c>
      <c r="V504" s="16">
        <v>0</v>
      </c>
      <c r="W504" s="12">
        <f t="shared" si="101"/>
        <v>0</v>
      </c>
      <c r="X504" s="12" t="s">
        <v>14</v>
      </c>
      <c r="Y504" s="12" t="s">
        <v>43</v>
      </c>
      <c r="Z504" s="12"/>
      <c r="AA504" s="17" t="s">
        <v>195</v>
      </c>
      <c r="AB504" s="20" t="s">
        <v>460</v>
      </c>
      <c r="AC504" s="18">
        <v>1</v>
      </c>
      <c r="AD504" s="19">
        <f t="shared" si="102"/>
        <v>6.9992999999999999</v>
      </c>
      <c r="AE504" s="19" t="s">
        <v>588</v>
      </c>
      <c r="AF504" s="19"/>
      <c r="AG504" s="19" t="s">
        <v>166</v>
      </c>
      <c r="AH504" s="19" t="s">
        <v>80</v>
      </c>
      <c r="AI504" s="19"/>
      <c r="AJ504" s="10"/>
      <c r="AK504">
        <v>2</v>
      </c>
      <c r="AO504">
        <v>2160</v>
      </c>
      <c r="AP504">
        <v>2160</v>
      </c>
      <c r="AQ504">
        <v>0</v>
      </c>
      <c r="AR504">
        <f>AO504-AP504-AQ504</f>
        <v>0</v>
      </c>
    </row>
    <row r="505" spans="1:47" customFormat="1" ht="89.25" x14ac:dyDescent="0.25">
      <c r="A505" s="151" t="s">
        <v>37</v>
      </c>
      <c r="B505" s="10" t="s">
        <v>38</v>
      </c>
      <c r="C505" s="9">
        <v>5</v>
      </c>
      <c r="D505" s="14" t="s">
        <v>479</v>
      </c>
      <c r="E505" s="12" t="s">
        <v>458</v>
      </c>
      <c r="F505" s="13">
        <v>5</v>
      </c>
      <c r="G505" s="13">
        <v>23</v>
      </c>
      <c r="H505" s="14" t="s">
        <v>41</v>
      </c>
      <c r="I505" s="38">
        <f>Grunddata!G505*Normer!Kursus_extra_pr_stud+Normer!Kursus_grund</f>
        <v>184.5</v>
      </c>
      <c r="J505" s="12"/>
      <c r="K505" s="12" t="s">
        <v>468</v>
      </c>
      <c r="L505" s="16">
        <v>1</v>
      </c>
      <c r="M505" s="12">
        <f t="shared" si="96"/>
        <v>184.5</v>
      </c>
      <c r="N505" s="16">
        <v>0</v>
      </c>
      <c r="O505" s="12">
        <f t="shared" si="97"/>
        <v>0</v>
      </c>
      <c r="P505" s="16">
        <v>0</v>
      </c>
      <c r="Q505" s="12">
        <f t="shared" si="98"/>
        <v>0</v>
      </c>
      <c r="R505" s="16">
        <v>0</v>
      </c>
      <c r="S505" s="12">
        <f t="shared" si="99"/>
        <v>0</v>
      </c>
      <c r="T505" s="16">
        <v>0</v>
      </c>
      <c r="U505" s="12">
        <f t="shared" si="100"/>
        <v>0</v>
      </c>
      <c r="V505" s="16">
        <v>0</v>
      </c>
      <c r="W505" s="12">
        <f t="shared" si="101"/>
        <v>0</v>
      </c>
      <c r="X505" s="12" t="s">
        <v>14</v>
      </c>
      <c r="Y505" s="12" t="s">
        <v>43</v>
      </c>
      <c r="Z505" s="12"/>
      <c r="AA505" s="17" t="s">
        <v>195</v>
      </c>
      <c r="AB505" s="20" t="s">
        <v>460</v>
      </c>
      <c r="AC505" s="18">
        <v>1</v>
      </c>
      <c r="AD505" s="19">
        <f t="shared" si="102"/>
        <v>184.5</v>
      </c>
      <c r="AE505" s="19" t="s">
        <v>589</v>
      </c>
      <c r="AF505" s="19"/>
      <c r="AG505" s="19" t="s">
        <v>166</v>
      </c>
      <c r="AH505" s="19" t="s">
        <v>80</v>
      </c>
      <c r="AI505" s="19"/>
      <c r="AJ505" s="10"/>
      <c r="AK505">
        <v>3</v>
      </c>
    </row>
    <row r="506" spans="1:47" customFormat="1" ht="63.75" x14ac:dyDescent="0.25">
      <c r="A506" s="151" t="s">
        <v>37</v>
      </c>
      <c r="B506" s="10" t="s">
        <v>38</v>
      </c>
      <c r="C506" s="9">
        <v>5</v>
      </c>
      <c r="D506" s="14" t="s">
        <v>479</v>
      </c>
      <c r="E506" s="12" t="s">
        <v>458</v>
      </c>
      <c r="F506" s="13">
        <v>5</v>
      </c>
      <c r="G506" s="13">
        <v>27</v>
      </c>
      <c r="H506" s="14" t="s">
        <v>48</v>
      </c>
      <c r="I506" s="15">
        <f>G506*Kursus_eksaminator</f>
        <v>8.9991000000000003</v>
      </c>
      <c r="J506" s="12"/>
      <c r="K506" s="12" t="s">
        <v>468</v>
      </c>
      <c r="L506" s="16">
        <v>1</v>
      </c>
      <c r="M506" s="12">
        <f t="shared" si="96"/>
        <v>8.9991000000000003</v>
      </c>
      <c r="N506" s="16">
        <v>0</v>
      </c>
      <c r="O506" s="12">
        <f t="shared" si="97"/>
        <v>0</v>
      </c>
      <c r="P506" s="16">
        <v>0</v>
      </c>
      <c r="Q506" s="12">
        <f t="shared" si="98"/>
        <v>0</v>
      </c>
      <c r="R506" s="16">
        <v>0</v>
      </c>
      <c r="S506" s="12">
        <f t="shared" si="99"/>
        <v>0</v>
      </c>
      <c r="T506" s="16">
        <v>0</v>
      </c>
      <c r="U506" s="12">
        <f t="shared" si="100"/>
        <v>0</v>
      </c>
      <c r="V506" s="16">
        <v>0</v>
      </c>
      <c r="W506" s="12">
        <f t="shared" si="101"/>
        <v>0</v>
      </c>
      <c r="X506" s="12" t="s">
        <v>14</v>
      </c>
      <c r="Y506" s="12" t="s">
        <v>43</v>
      </c>
      <c r="Z506" s="12"/>
      <c r="AA506" s="17" t="s">
        <v>195</v>
      </c>
      <c r="AB506" s="20" t="s">
        <v>460</v>
      </c>
      <c r="AC506" s="18">
        <v>1</v>
      </c>
      <c r="AD506" s="19">
        <f t="shared" si="102"/>
        <v>8.9991000000000003</v>
      </c>
      <c r="AE506" s="19" t="s">
        <v>590</v>
      </c>
      <c r="AF506" s="19"/>
      <c r="AG506" s="19" t="s">
        <v>166</v>
      </c>
      <c r="AH506" s="19" t="s">
        <v>80</v>
      </c>
      <c r="AI506" s="19"/>
      <c r="AJ506" s="10"/>
      <c r="AK506">
        <v>3</v>
      </c>
    </row>
    <row r="507" spans="1:47" customFormat="1" ht="63.75" x14ac:dyDescent="0.25">
      <c r="A507" s="151" t="s">
        <v>37</v>
      </c>
      <c r="B507" s="10" t="s">
        <v>38</v>
      </c>
      <c r="C507" s="9">
        <v>5</v>
      </c>
      <c r="D507" s="14" t="s">
        <v>479</v>
      </c>
      <c r="E507" s="12" t="s">
        <v>458</v>
      </c>
      <c r="F507" s="13">
        <v>5</v>
      </c>
      <c r="G507" s="13">
        <v>27</v>
      </c>
      <c r="H507" s="14" t="s">
        <v>94</v>
      </c>
      <c r="I507" s="15">
        <f>G507*Intern_censor_kursus</f>
        <v>8.9991000000000003</v>
      </c>
      <c r="J507" s="12"/>
      <c r="K507" s="12" t="s">
        <v>468</v>
      </c>
      <c r="L507" s="16">
        <v>1</v>
      </c>
      <c r="M507" s="12">
        <f t="shared" si="96"/>
        <v>8.9991000000000003</v>
      </c>
      <c r="N507" s="16">
        <v>0</v>
      </c>
      <c r="O507" s="12">
        <f t="shared" si="97"/>
        <v>0</v>
      </c>
      <c r="P507" s="16">
        <v>0</v>
      </c>
      <c r="Q507" s="12">
        <f t="shared" si="98"/>
        <v>0</v>
      </c>
      <c r="R507" s="16">
        <v>0</v>
      </c>
      <c r="S507" s="12">
        <f t="shared" si="99"/>
        <v>0</v>
      </c>
      <c r="T507" s="16">
        <v>0</v>
      </c>
      <c r="U507" s="12">
        <f t="shared" si="100"/>
        <v>0</v>
      </c>
      <c r="V507" s="16">
        <v>0</v>
      </c>
      <c r="W507" s="12">
        <f t="shared" si="101"/>
        <v>0</v>
      </c>
      <c r="X507" s="12" t="s">
        <v>14</v>
      </c>
      <c r="Y507" s="12" t="s">
        <v>43</v>
      </c>
      <c r="Z507" s="12"/>
      <c r="AA507" s="17" t="s">
        <v>195</v>
      </c>
      <c r="AB507" s="20" t="s">
        <v>460</v>
      </c>
      <c r="AC507" s="18">
        <v>1</v>
      </c>
      <c r="AD507" s="19">
        <f t="shared" si="102"/>
        <v>8.9991000000000003</v>
      </c>
      <c r="AE507" s="19" t="s">
        <v>590</v>
      </c>
      <c r="AF507" s="19"/>
      <c r="AG507" s="19" t="s">
        <v>166</v>
      </c>
      <c r="AH507" s="19" t="s">
        <v>80</v>
      </c>
      <c r="AI507" s="19"/>
      <c r="AJ507" s="10"/>
      <c r="AK507">
        <v>3</v>
      </c>
      <c r="AO507">
        <v>1175.4000000000001</v>
      </c>
      <c r="AP507">
        <v>1175.4000000000001</v>
      </c>
      <c r="AQ507">
        <v>0</v>
      </c>
      <c r="AR507">
        <f>AO507-AP507-AQ507</f>
        <v>0</v>
      </c>
    </row>
    <row r="508" spans="1:47" customFormat="1" ht="51" x14ac:dyDescent="0.25">
      <c r="A508" s="151" t="s">
        <v>37</v>
      </c>
      <c r="B508" s="10" t="s">
        <v>38</v>
      </c>
      <c r="C508" s="9">
        <v>1</v>
      </c>
      <c r="D508" s="14" t="s">
        <v>480</v>
      </c>
      <c r="E508" s="12" t="s">
        <v>458</v>
      </c>
      <c r="F508" s="13">
        <v>5</v>
      </c>
      <c r="G508" s="13">
        <v>48</v>
      </c>
      <c r="H508" s="14" t="s">
        <v>41</v>
      </c>
      <c r="I508" s="15">
        <f>G508*Normer!Kursus_extra_pr_stud+Normer!Kursus_grund</f>
        <v>222</v>
      </c>
      <c r="J508" s="12"/>
      <c r="K508" s="12" t="s">
        <v>481</v>
      </c>
      <c r="L508" s="16">
        <v>1</v>
      </c>
      <c r="M508" s="12">
        <f t="shared" si="96"/>
        <v>222</v>
      </c>
      <c r="N508" s="16">
        <v>0</v>
      </c>
      <c r="O508" s="12">
        <f t="shared" si="97"/>
        <v>0</v>
      </c>
      <c r="P508" s="16">
        <v>0</v>
      </c>
      <c r="Q508" s="12">
        <f t="shared" si="98"/>
        <v>0</v>
      </c>
      <c r="R508" s="16">
        <v>0</v>
      </c>
      <c r="S508" s="12">
        <f t="shared" si="99"/>
        <v>0</v>
      </c>
      <c r="T508" s="16">
        <v>0</v>
      </c>
      <c r="U508" s="12">
        <f t="shared" si="100"/>
        <v>0</v>
      </c>
      <c r="V508" s="16">
        <v>0</v>
      </c>
      <c r="W508" s="12">
        <f t="shared" si="101"/>
        <v>0</v>
      </c>
      <c r="X508" s="12" t="s">
        <v>14</v>
      </c>
      <c r="Y508" s="12" t="s">
        <v>43</v>
      </c>
      <c r="Z508" s="12"/>
      <c r="AA508" s="17" t="s">
        <v>195</v>
      </c>
      <c r="AB508" s="20" t="s">
        <v>460</v>
      </c>
      <c r="AC508" s="18">
        <v>1</v>
      </c>
      <c r="AD508" s="19">
        <f t="shared" si="102"/>
        <v>222</v>
      </c>
      <c r="AE508" s="19"/>
      <c r="AF508" s="19" t="s">
        <v>128</v>
      </c>
      <c r="AG508" s="19" t="s">
        <v>166</v>
      </c>
      <c r="AH508" s="19" t="s">
        <v>80</v>
      </c>
      <c r="AI508" s="19" t="s">
        <v>482</v>
      </c>
      <c r="AJ508" s="10"/>
      <c r="AK508">
        <v>1</v>
      </c>
      <c r="AP508" s="166"/>
      <c r="AS508" s="168"/>
      <c r="AT508" s="167"/>
    </row>
    <row r="509" spans="1:47" customFormat="1" ht="51" x14ac:dyDescent="0.25">
      <c r="A509" s="151" t="s">
        <v>37</v>
      </c>
      <c r="B509" s="10" t="s">
        <v>38</v>
      </c>
      <c r="C509" s="9">
        <v>1</v>
      </c>
      <c r="D509" s="14" t="s">
        <v>480</v>
      </c>
      <c r="E509" s="12" t="s">
        <v>458</v>
      </c>
      <c r="F509" s="13">
        <v>5</v>
      </c>
      <c r="G509" s="13">
        <v>51</v>
      </c>
      <c r="H509" s="14" t="s">
        <v>48</v>
      </c>
      <c r="I509" s="15">
        <f>G509*Kursus_eksaminator</f>
        <v>16.9983</v>
      </c>
      <c r="J509" s="12"/>
      <c r="K509" s="12" t="s">
        <v>481</v>
      </c>
      <c r="L509" s="16">
        <v>1</v>
      </c>
      <c r="M509" s="12">
        <f t="shared" si="96"/>
        <v>16.9983</v>
      </c>
      <c r="N509" s="16">
        <v>0</v>
      </c>
      <c r="O509" s="12">
        <f t="shared" si="97"/>
        <v>0</v>
      </c>
      <c r="P509" s="16">
        <v>0</v>
      </c>
      <c r="Q509" s="12">
        <f t="shared" si="98"/>
        <v>0</v>
      </c>
      <c r="R509" s="16">
        <v>0</v>
      </c>
      <c r="S509" s="12">
        <f t="shared" si="99"/>
        <v>0</v>
      </c>
      <c r="T509" s="16">
        <v>0</v>
      </c>
      <c r="U509" s="12">
        <f t="shared" si="100"/>
        <v>0</v>
      </c>
      <c r="V509" s="16">
        <v>0</v>
      </c>
      <c r="W509" s="12">
        <f t="shared" si="101"/>
        <v>0</v>
      </c>
      <c r="X509" s="12" t="s">
        <v>14</v>
      </c>
      <c r="Y509" s="12" t="s">
        <v>43</v>
      </c>
      <c r="Z509" s="12"/>
      <c r="AA509" s="17" t="s">
        <v>195</v>
      </c>
      <c r="AB509" s="20" t="s">
        <v>460</v>
      </c>
      <c r="AC509" s="18">
        <v>1</v>
      </c>
      <c r="AD509" s="19">
        <f t="shared" si="102"/>
        <v>16.9983</v>
      </c>
      <c r="AE509" s="19"/>
      <c r="AF509" s="19" t="s">
        <v>128</v>
      </c>
      <c r="AG509" s="19" t="s">
        <v>166</v>
      </c>
      <c r="AH509" s="19" t="s">
        <v>80</v>
      </c>
      <c r="AI509" s="19" t="s">
        <v>658</v>
      </c>
      <c r="AJ509" s="10"/>
      <c r="AK509">
        <v>1</v>
      </c>
      <c r="AP509" s="166"/>
      <c r="AS509" s="168"/>
      <c r="AT509" s="167"/>
    </row>
    <row r="510" spans="1:47" customFormat="1" ht="51" x14ac:dyDescent="0.25">
      <c r="A510" s="151" t="s">
        <v>37</v>
      </c>
      <c r="B510" s="10" t="s">
        <v>38</v>
      </c>
      <c r="C510" s="9">
        <v>1</v>
      </c>
      <c r="D510" s="14" t="s">
        <v>480</v>
      </c>
      <c r="E510" s="12" t="s">
        <v>458</v>
      </c>
      <c r="F510" s="13">
        <v>5</v>
      </c>
      <c r="G510" s="13">
        <v>51</v>
      </c>
      <c r="H510" s="14" t="s">
        <v>94</v>
      </c>
      <c r="I510" s="15">
        <f>G510*Intern_censor_kursus</f>
        <v>16.9983</v>
      </c>
      <c r="J510" s="12"/>
      <c r="K510" s="12" t="s">
        <v>481</v>
      </c>
      <c r="L510" s="16">
        <v>1</v>
      </c>
      <c r="M510" s="12">
        <f t="shared" si="96"/>
        <v>16.9983</v>
      </c>
      <c r="N510" s="16">
        <v>0</v>
      </c>
      <c r="O510" s="12">
        <f t="shared" si="97"/>
        <v>0</v>
      </c>
      <c r="P510" s="16">
        <v>0</v>
      </c>
      <c r="Q510" s="12">
        <f t="shared" si="98"/>
        <v>0</v>
      </c>
      <c r="R510" s="16">
        <v>0</v>
      </c>
      <c r="S510" s="12">
        <f t="shared" si="99"/>
        <v>0</v>
      </c>
      <c r="T510" s="16">
        <v>0</v>
      </c>
      <c r="U510" s="12">
        <f t="shared" si="100"/>
        <v>0</v>
      </c>
      <c r="V510" s="16">
        <v>0</v>
      </c>
      <c r="W510" s="12">
        <f t="shared" si="101"/>
        <v>0</v>
      </c>
      <c r="X510" s="12" t="s">
        <v>14</v>
      </c>
      <c r="Y510" s="12" t="s">
        <v>43</v>
      </c>
      <c r="Z510" s="12"/>
      <c r="AA510" s="17" t="s">
        <v>195</v>
      </c>
      <c r="AB510" s="20" t="s">
        <v>460</v>
      </c>
      <c r="AC510" s="18">
        <v>1</v>
      </c>
      <c r="AD510" s="19">
        <f t="shared" si="102"/>
        <v>16.9983</v>
      </c>
      <c r="AE510" s="19"/>
      <c r="AF510" s="19" t="s">
        <v>128</v>
      </c>
      <c r="AG510" s="19" t="s">
        <v>166</v>
      </c>
      <c r="AH510" s="19" t="s">
        <v>80</v>
      </c>
      <c r="AI510" s="19" t="s">
        <v>658</v>
      </c>
      <c r="AJ510" s="10"/>
      <c r="AK510">
        <v>1</v>
      </c>
      <c r="AO510">
        <v>1403.5</v>
      </c>
      <c r="AP510" s="166">
        <v>1273.3</v>
      </c>
      <c r="AQ510">
        <v>130.1</v>
      </c>
      <c r="AR510">
        <f>AO510-AP510-AQ510</f>
        <v>0.10000000000005116</v>
      </c>
      <c r="AS510" s="168">
        <f>AP510-AT510</f>
        <v>1302.3</v>
      </c>
      <c r="AT510" s="167">
        <v>-29</v>
      </c>
      <c r="AU510">
        <f>AT510+AP510</f>
        <v>1244.3</v>
      </c>
    </row>
    <row r="511" spans="1:47" customFormat="1" ht="38.25" x14ac:dyDescent="0.25">
      <c r="A511" s="151" t="s">
        <v>37</v>
      </c>
      <c r="B511" s="10" t="s">
        <v>38</v>
      </c>
      <c r="C511" s="9">
        <v>9</v>
      </c>
      <c r="D511" s="14" t="s">
        <v>483</v>
      </c>
      <c r="E511" s="12" t="s">
        <v>458</v>
      </c>
      <c r="F511" s="13">
        <v>5</v>
      </c>
      <c r="G511" s="13">
        <v>18</v>
      </c>
      <c r="H511" s="14" t="s">
        <v>41</v>
      </c>
      <c r="I511" s="15">
        <v>40</v>
      </c>
      <c r="J511" s="12"/>
      <c r="K511" s="12" t="s">
        <v>484</v>
      </c>
      <c r="L511" s="16">
        <v>1</v>
      </c>
      <c r="M511" s="12">
        <f t="shared" si="96"/>
        <v>40</v>
      </c>
      <c r="N511" s="16">
        <v>0</v>
      </c>
      <c r="O511" s="12">
        <f t="shared" si="97"/>
        <v>0</v>
      </c>
      <c r="P511" s="16">
        <v>0</v>
      </c>
      <c r="Q511" s="12">
        <f t="shared" si="98"/>
        <v>0</v>
      </c>
      <c r="R511" s="16">
        <v>0</v>
      </c>
      <c r="S511" s="12">
        <f t="shared" si="99"/>
        <v>0</v>
      </c>
      <c r="T511" s="16">
        <v>0</v>
      </c>
      <c r="U511" s="12">
        <f t="shared" si="100"/>
        <v>0</v>
      </c>
      <c r="V511" s="16">
        <v>0</v>
      </c>
      <c r="W511" s="12">
        <f t="shared" si="101"/>
        <v>0</v>
      </c>
      <c r="X511" s="12" t="s">
        <v>14</v>
      </c>
      <c r="Y511" s="12" t="s">
        <v>43</v>
      </c>
      <c r="Z511" s="12"/>
      <c r="AA511" s="17" t="s">
        <v>195</v>
      </c>
      <c r="AB511" s="20" t="s">
        <v>460</v>
      </c>
      <c r="AC511" s="18">
        <v>1</v>
      </c>
      <c r="AD511" s="19">
        <f t="shared" si="102"/>
        <v>40</v>
      </c>
      <c r="AE511" s="19"/>
      <c r="AF511" s="19"/>
      <c r="AG511" s="19" t="s">
        <v>166</v>
      </c>
      <c r="AH511" s="19" t="s">
        <v>80</v>
      </c>
      <c r="AI511" s="19"/>
      <c r="AJ511" s="10"/>
      <c r="AK511">
        <v>8</v>
      </c>
      <c r="AO511">
        <v>863.5</v>
      </c>
      <c r="AP511">
        <v>863.1</v>
      </c>
      <c r="AQ511">
        <v>0</v>
      </c>
      <c r="AR511">
        <f>AO511-AP511-AQ511</f>
        <v>0.39999999999997726</v>
      </c>
    </row>
    <row r="512" spans="1:47" customFormat="1" ht="76.5" x14ac:dyDescent="0.25">
      <c r="A512" s="158" t="s">
        <v>37</v>
      </c>
      <c r="B512" s="12" t="s">
        <v>97</v>
      </c>
      <c r="C512" s="9">
        <v>5</v>
      </c>
      <c r="D512" s="14" t="s">
        <v>97</v>
      </c>
      <c r="E512" s="12" t="s">
        <v>321</v>
      </c>
      <c r="F512" s="13" t="s">
        <v>128</v>
      </c>
      <c r="G512" s="12"/>
      <c r="H512" s="14" t="s">
        <v>485</v>
      </c>
      <c r="I512" s="15">
        <v>140</v>
      </c>
      <c r="J512" s="12"/>
      <c r="K512" s="12"/>
      <c r="L512" s="16">
        <v>1</v>
      </c>
      <c r="M512" s="12">
        <f t="shared" si="96"/>
        <v>140</v>
      </c>
      <c r="N512" s="16">
        <v>0</v>
      </c>
      <c r="O512" s="12">
        <f t="shared" si="97"/>
        <v>0</v>
      </c>
      <c r="P512" s="16">
        <v>0</v>
      </c>
      <c r="Q512" s="12">
        <f t="shared" si="98"/>
        <v>0</v>
      </c>
      <c r="R512" s="16">
        <v>0</v>
      </c>
      <c r="S512" s="12">
        <f t="shared" si="99"/>
        <v>0</v>
      </c>
      <c r="T512" s="16">
        <v>0</v>
      </c>
      <c r="U512" s="12">
        <f t="shared" si="100"/>
        <v>0</v>
      </c>
      <c r="V512" s="16">
        <v>0</v>
      </c>
      <c r="W512" s="12">
        <f t="shared" si="101"/>
        <v>0</v>
      </c>
      <c r="X512" s="12" t="s">
        <v>14</v>
      </c>
      <c r="Y512" s="12" t="s">
        <v>43</v>
      </c>
      <c r="Z512" s="12" t="s">
        <v>486</v>
      </c>
      <c r="AA512" s="17" t="s">
        <v>195</v>
      </c>
      <c r="AB512" s="20" t="s">
        <v>460</v>
      </c>
      <c r="AC512" s="18">
        <v>1</v>
      </c>
      <c r="AD512" s="19">
        <f t="shared" si="102"/>
        <v>140</v>
      </c>
      <c r="AE512" s="19"/>
      <c r="AF512" s="19"/>
      <c r="AG512" s="19" t="s">
        <v>166</v>
      </c>
      <c r="AH512" s="19" t="s">
        <v>80</v>
      </c>
      <c r="AI512" s="19"/>
      <c r="AJ512" s="10"/>
      <c r="AK512">
        <v>13</v>
      </c>
    </row>
    <row r="513" spans="1:46" customFormat="1" ht="114.75" x14ac:dyDescent="0.25">
      <c r="A513" s="9" t="s">
        <v>37</v>
      </c>
      <c r="B513" s="10" t="s">
        <v>67</v>
      </c>
      <c r="C513" s="9" t="s">
        <v>128</v>
      </c>
      <c r="D513" s="14" t="s">
        <v>601</v>
      </c>
      <c r="E513" s="12" t="s">
        <v>321</v>
      </c>
      <c r="F513" s="13" t="s">
        <v>128</v>
      </c>
      <c r="G513" s="13">
        <v>1</v>
      </c>
      <c r="H513" s="14" t="s">
        <v>69</v>
      </c>
      <c r="I513" s="15">
        <v>12</v>
      </c>
      <c r="J513" s="12"/>
      <c r="K513" s="12" t="s">
        <v>601</v>
      </c>
      <c r="L513" s="16">
        <v>0</v>
      </c>
      <c r="M513" s="12">
        <f t="shared" si="96"/>
        <v>0</v>
      </c>
      <c r="N513" s="16">
        <v>0</v>
      </c>
      <c r="O513" s="12">
        <f t="shared" si="97"/>
        <v>0</v>
      </c>
      <c r="P513" s="16">
        <v>0</v>
      </c>
      <c r="Q513" s="12">
        <f t="shared" si="98"/>
        <v>0</v>
      </c>
      <c r="R513" s="16">
        <v>0</v>
      </c>
      <c r="S513" s="12">
        <f t="shared" si="99"/>
        <v>0</v>
      </c>
      <c r="T513" s="16">
        <v>0</v>
      </c>
      <c r="U513" s="12">
        <f t="shared" si="100"/>
        <v>0</v>
      </c>
      <c r="V513" s="16">
        <v>1</v>
      </c>
      <c r="W513" s="12">
        <f t="shared" si="101"/>
        <v>12</v>
      </c>
      <c r="X513" s="12" t="s">
        <v>602</v>
      </c>
      <c r="Y513" s="12" t="s">
        <v>43</v>
      </c>
      <c r="Z513" s="12"/>
      <c r="AA513" s="17" t="s">
        <v>195</v>
      </c>
      <c r="AB513" s="20" t="s">
        <v>460</v>
      </c>
      <c r="AC513" s="18">
        <v>1</v>
      </c>
      <c r="AD513" s="19">
        <f t="shared" si="102"/>
        <v>12</v>
      </c>
      <c r="AE513" s="19" t="s">
        <v>603</v>
      </c>
      <c r="AF513" s="19"/>
      <c r="AG513" s="19" t="s">
        <v>166</v>
      </c>
      <c r="AH513" s="19" t="s">
        <v>128</v>
      </c>
      <c r="AI513" s="19"/>
      <c r="AJ513" s="10"/>
      <c r="AK513" s="229"/>
      <c r="AP513" s="171"/>
    </row>
    <row r="514" spans="1:46" customFormat="1" ht="76.5" x14ac:dyDescent="0.25">
      <c r="A514" s="158" t="s">
        <v>37</v>
      </c>
      <c r="B514" s="12" t="s">
        <v>97</v>
      </c>
      <c r="C514" s="9">
        <v>5</v>
      </c>
      <c r="D514" s="14" t="s">
        <v>97</v>
      </c>
      <c r="E514" s="12" t="s">
        <v>321</v>
      </c>
      <c r="F514" s="13">
        <v>5</v>
      </c>
      <c r="G514" s="12"/>
      <c r="H514" s="14" t="s">
        <v>487</v>
      </c>
      <c r="I514" s="15">
        <v>100</v>
      </c>
      <c r="J514" s="12"/>
      <c r="K514" s="12" t="s">
        <v>487</v>
      </c>
      <c r="L514" s="16">
        <v>1</v>
      </c>
      <c r="M514" s="12">
        <f t="shared" si="96"/>
        <v>100</v>
      </c>
      <c r="N514" s="16">
        <v>0</v>
      </c>
      <c r="O514" s="12">
        <f t="shared" si="97"/>
        <v>0</v>
      </c>
      <c r="P514" s="16">
        <v>0</v>
      </c>
      <c r="Q514" s="12">
        <f t="shared" si="98"/>
        <v>0</v>
      </c>
      <c r="R514" s="16">
        <v>0</v>
      </c>
      <c r="S514" s="12">
        <f t="shared" si="99"/>
        <v>0</v>
      </c>
      <c r="T514" s="16">
        <v>0</v>
      </c>
      <c r="U514" s="12">
        <f t="shared" si="100"/>
        <v>0</v>
      </c>
      <c r="V514" s="16">
        <v>0</v>
      </c>
      <c r="W514" s="12">
        <f t="shared" si="101"/>
        <v>0</v>
      </c>
      <c r="X514" s="12" t="s">
        <v>14</v>
      </c>
      <c r="Y514" s="12" t="s">
        <v>43</v>
      </c>
      <c r="Z514" s="12" t="s">
        <v>488</v>
      </c>
      <c r="AA514" s="17" t="s">
        <v>195</v>
      </c>
      <c r="AB514" s="20" t="s">
        <v>489</v>
      </c>
      <c r="AC514" s="18">
        <v>1</v>
      </c>
      <c r="AD514" s="19">
        <f t="shared" si="102"/>
        <v>100</v>
      </c>
      <c r="AE514" s="19"/>
      <c r="AF514" s="19"/>
      <c r="AG514" s="19" t="s">
        <v>166</v>
      </c>
      <c r="AH514" s="19" t="s">
        <v>80</v>
      </c>
      <c r="AI514" s="19"/>
      <c r="AJ514" s="10"/>
      <c r="AK514">
        <v>13</v>
      </c>
    </row>
    <row r="515" spans="1:46" customFormat="1" ht="165.75" x14ac:dyDescent="0.25">
      <c r="A515" s="151" t="s">
        <v>37</v>
      </c>
      <c r="B515" s="10" t="s">
        <v>67</v>
      </c>
      <c r="C515" s="9">
        <v>7</v>
      </c>
      <c r="D515" s="14" t="s">
        <v>424</v>
      </c>
      <c r="E515" s="12" t="s">
        <v>321</v>
      </c>
      <c r="F515" s="13">
        <v>15</v>
      </c>
      <c r="G515" s="13">
        <v>18</v>
      </c>
      <c r="H515" s="14" t="s">
        <v>74</v>
      </c>
      <c r="I515" s="15">
        <v>42</v>
      </c>
      <c r="J515" s="12"/>
      <c r="K515" s="12"/>
      <c r="L515" s="16">
        <v>1</v>
      </c>
      <c r="M515" s="12">
        <f t="shared" si="96"/>
        <v>42</v>
      </c>
      <c r="N515" s="16">
        <v>0</v>
      </c>
      <c r="O515" s="12">
        <f t="shared" si="97"/>
        <v>0</v>
      </c>
      <c r="P515" s="16">
        <v>0</v>
      </c>
      <c r="Q515" s="12">
        <f t="shared" si="98"/>
        <v>0</v>
      </c>
      <c r="R515" s="16">
        <v>0</v>
      </c>
      <c r="S515" s="12">
        <f t="shared" si="99"/>
        <v>0</v>
      </c>
      <c r="T515" s="16">
        <v>0</v>
      </c>
      <c r="U515" s="12">
        <f t="shared" si="100"/>
        <v>0</v>
      </c>
      <c r="V515" s="16">
        <v>0</v>
      </c>
      <c r="W515" s="12">
        <f t="shared" si="101"/>
        <v>0</v>
      </c>
      <c r="X515" s="12" t="s">
        <v>14</v>
      </c>
      <c r="Y515" s="12" t="s">
        <v>43</v>
      </c>
      <c r="Z515" s="12"/>
      <c r="AA515" s="17" t="s">
        <v>195</v>
      </c>
      <c r="AB515" s="20" t="s">
        <v>460</v>
      </c>
      <c r="AC515" s="18">
        <v>1</v>
      </c>
      <c r="AD515" s="19">
        <f t="shared" si="102"/>
        <v>42</v>
      </c>
      <c r="AE515" s="19" t="s">
        <v>704</v>
      </c>
      <c r="AF515" s="19"/>
      <c r="AG515" s="19" t="s">
        <v>166</v>
      </c>
      <c r="AH515" s="19" t="s">
        <v>657</v>
      </c>
      <c r="AI515" s="19"/>
      <c r="AJ515" s="10"/>
      <c r="AK515">
        <v>12</v>
      </c>
      <c r="AL515" s="173"/>
      <c r="AM515" s="173"/>
    </row>
    <row r="516" spans="1:46" customFormat="1" ht="25.5" x14ac:dyDescent="0.25">
      <c r="A516" s="151" t="s">
        <v>37</v>
      </c>
      <c r="B516" s="10" t="s">
        <v>67</v>
      </c>
      <c r="C516" s="9">
        <v>8</v>
      </c>
      <c r="D516" s="11" t="s">
        <v>491</v>
      </c>
      <c r="E516" s="12" t="s">
        <v>321</v>
      </c>
      <c r="F516" s="13">
        <v>15</v>
      </c>
      <c r="G516" s="13">
        <v>7</v>
      </c>
      <c r="H516" s="14" t="s">
        <v>74</v>
      </c>
      <c r="I516">
        <f>G516*Projekt_censur</f>
        <v>14</v>
      </c>
      <c r="J516" s="12"/>
      <c r="K516" s="12"/>
      <c r="L516" s="16">
        <v>1</v>
      </c>
      <c r="M516" s="12">
        <f t="shared" si="96"/>
        <v>14</v>
      </c>
      <c r="N516" s="16">
        <v>0</v>
      </c>
      <c r="O516" s="12">
        <f t="shared" si="97"/>
        <v>0</v>
      </c>
      <c r="P516" s="16">
        <v>0</v>
      </c>
      <c r="Q516" s="12">
        <f t="shared" si="98"/>
        <v>0</v>
      </c>
      <c r="R516" s="16">
        <v>0</v>
      </c>
      <c r="S516" s="12">
        <f t="shared" si="99"/>
        <v>0</v>
      </c>
      <c r="T516" s="16">
        <v>0</v>
      </c>
      <c r="U516" s="12">
        <f t="shared" si="100"/>
        <v>0</v>
      </c>
      <c r="V516" s="16">
        <v>0</v>
      </c>
      <c r="W516" s="12">
        <f t="shared" si="101"/>
        <v>0</v>
      </c>
      <c r="X516" s="12" t="s">
        <v>14</v>
      </c>
      <c r="Y516" s="12" t="s">
        <v>43</v>
      </c>
      <c r="Z516" s="12"/>
      <c r="AA516" s="17" t="s">
        <v>195</v>
      </c>
      <c r="AB516" s="20" t="s">
        <v>460</v>
      </c>
      <c r="AC516" s="18">
        <v>1</v>
      </c>
      <c r="AD516" s="19">
        <f t="shared" si="102"/>
        <v>14</v>
      </c>
      <c r="AE516" s="19"/>
      <c r="AF516" s="19"/>
      <c r="AG516" s="19" t="s">
        <v>166</v>
      </c>
      <c r="AH516" s="19" t="s">
        <v>80</v>
      </c>
      <c r="AI516" s="19"/>
      <c r="AJ516" s="10"/>
      <c r="AK516">
        <v>12</v>
      </c>
    </row>
    <row r="517" spans="1:46" customFormat="1" ht="63.75" x14ac:dyDescent="0.25">
      <c r="A517" s="151" t="s">
        <v>37</v>
      </c>
      <c r="B517" s="10" t="s">
        <v>67</v>
      </c>
      <c r="C517" s="9">
        <v>9</v>
      </c>
      <c r="D517" s="11" t="s">
        <v>144</v>
      </c>
      <c r="E517" s="12" t="s">
        <v>321</v>
      </c>
      <c r="F517" s="13">
        <v>15</v>
      </c>
      <c r="G517" s="13">
        <v>3</v>
      </c>
      <c r="H517" s="14" t="s">
        <v>74</v>
      </c>
      <c r="I517" s="15">
        <v>16</v>
      </c>
      <c r="J517" s="12"/>
      <c r="K517" s="12"/>
      <c r="L517" s="16">
        <v>1</v>
      </c>
      <c r="M517" s="12">
        <f t="shared" si="96"/>
        <v>16</v>
      </c>
      <c r="N517" s="16">
        <v>0</v>
      </c>
      <c r="O517" s="12">
        <f t="shared" si="97"/>
        <v>0</v>
      </c>
      <c r="P517" s="16">
        <v>0</v>
      </c>
      <c r="Q517" s="12">
        <f t="shared" si="98"/>
        <v>0</v>
      </c>
      <c r="R517" s="16">
        <v>0</v>
      </c>
      <c r="S517" s="12">
        <f t="shared" si="99"/>
        <v>0</v>
      </c>
      <c r="T517" s="16">
        <v>0</v>
      </c>
      <c r="U517" s="12">
        <f t="shared" si="100"/>
        <v>0</v>
      </c>
      <c r="V517" s="16">
        <v>0</v>
      </c>
      <c r="W517" s="12">
        <f t="shared" si="101"/>
        <v>0</v>
      </c>
      <c r="X517" s="12" t="s">
        <v>14</v>
      </c>
      <c r="Y517" s="12" t="s">
        <v>43</v>
      </c>
      <c r="Z517" s="12"/>
      <c r="AA517" s="17" t="s">
        <v>195</v>
      </c>
      <c r="AB517" s="20" t="s">
        <v>460</v>
      </c>
      <c r="AC517" s="18">
        <v>1</v>
      </c>
      <c r="AD517" s="19">
        <f t="shared" si="102"/>
        <v>16</v>
      </c>
      <c r="AE517" s="19" t="s">
        <v>570</v>
      </c>
      <c r="AF517" s="19"/>
      <c r="AG517" s="19" t="s">
        <v>166</v>
      </c>
      <c r="AH517" s="19" t="s">
        <v>128</v>
      </c>
      <c r="AI517" s="19"/>
      <c r="AJ517" s="10"/>
      <c r="AK517">
        <v>12</v>
      </c>
    </row>
    <row r="518" spans="1:46" customFormat="1" ht="25.5" x14ac:dyDescent="0.25">
      <c r="A518" s="151" t="s">
        <v>37</v>
      </c>
      <c r="B518" s="10" t="s">
        <v>67</v>
      </c>
      <c r="C518" s="9">
        <v>1</v>
      </c>
      <c r="D518" s="14" t="s">
        <v>492</v>
      </c>
      <c r="E518" s="12" t="s">
        <v>321</v>
      </c>
      <c r="F518" s="13">
        <v>10</v>
      </c>
      <c r="G518" s="13">
        <v>48</v>
      </c>
      <c r="H518" s="14" t="s">
        <v>74</v>
      </c>
      <c r="I518" s="15">
        <v>96</v>
      </c>
      <c r="J518" s="12"/>
      <c r="K518" s="12"/>
      <c r="L518" s="16">
        <v>1</v>
      </c>
      <c r="M518" s="12">
        <f t="shared" si="96"/>
        <v>96</v>
      </c>
      <c r="N518" s="16">
        <v>0</v>
      </c>
      <c r="O518" s="12">
        <f t="shared" si="97"/>
        <v>0</v>
      </c>
      <c r="P518" s="16">
        <v>0</v>
      </c>
      <c r="Q518" s="12">
        <f t="shared" si="98"/>
        <v>0</v>
      </c>
      <c r="R518" s="16">
        <v>0</v>
      </c>
      <c r="S518" s="12">
        <f t="shared" si="99"/>
        <v>0</v>
      </c>
      <c r="T518" s="16">
        <v>0</v>
      </c>
      <c r="U518" s="12">
        <f t="shared" si="100"/>
        <v>0</v>
      </c>
      <c r="V518" s="16">
        <v>0</v>
      </c>
      <c r="W518" s="12">
        <f t="shared" si="101"/>
        <v>0</v>
      </c>
      <c r="X518" s="12" t="s">
        <v>14</v>
      </c>
      <c r="Y518" s="12" t="s">
        <v>43</v>
      </c>
      <c r="Z518" s="12"/>
      <c r="AA518" s="17" t="s">
        <v>195</v>
      </c>
      <c r="AB518" s="20" t="s">
        <v>460</v>
      </c>
      <c r="AC518" s="18">
        <v>1</v>
      </c>
      <c r="AD518" s="19">
        <f t="shared" si="102"/>
        <v>96</v>
      </c>
      <c r="AE518" s="19"/>
      <c r="AF518" s="19"/>
      <c r="AG518" s="19" t="s">
        <v>166</v>
      </c>
      <c r="AH518" s="19" t="s">
        <v>80</v>
      </c>
      <c r="AI518" s="19"/>
      <c r="AJ518" s="10"/>
      <c r="AK518">
        <v>11</v>
      </c>
    </row>
    <row r="519" spans="1:46" customFormat="1" ht="114.75" x14ac:dyDescent="0.25">
      <c r="A519" s="151" t="s">
        <v>37</v>
      </c>
      <c r="B519" s="10" t="s">
        <v>67</v>
      </c>
      <c r="C519" s="9">
        <v>3</v>
      </c>
      <c r="D519" s="14" t="s">
        <v>493</v>
      </c>
      <c r="E519" s="12" t="s">
        <v>321</v>
      </c>
      <c r="F519" s="13">
        <v>15</v>
      </c>
      <c r="G519" s="13">
        <v>18</v>
      </c>
      <c r="H519" s="14" t="s">
        <v>74</v>
      </c>
      <c r="I519" s="15">
        <v>38</v>
      </c>
      <c r="J519" s="12"/>
      <c r="K519" s="12"/>
      <c r="L519" s="16">
        <v>1</v>
      </c>
      <c r="M519" s="12">
        <f t="shared" si="96"/>
        <v>38</v>
      </c>
      <c r="N519" s="16">
        <v>0</v>
      </c>
      <c r="O519" s="12">
        <f t="shared" si="97"/>
        <v>0</v>
      </c>
      <c r="P519" s="16">
        <v>0</v>
      </c>
      <c r="Q519" s="12">
        <f t="shared" si="98"/>
        <v>0</v>
      </c>
      <c r="R519" s="16">
        <v>0</v>
      </c>
      <c r="S519" s="12">
        <f t="shared" si="99"/>
        <v>0</v>
      </c>
      <c r="T519" s="16">
        <v>0</v>
      </c>
      <c r="U519" s="12">
        <f t="shared" si="100"/>
        <v>0</v>
      </c>
      <c r="V519" s="16">
        <v>0</v>
      </c>
      <c r="W519" s="12">
        <f t="shared" si="101"/>
        <v>0</v>
      </c>
      <c r="X519" s="12" t="s">
        <v>14</v>
      </c>
      <c r="Y519" s="12" t="s">
        <v>43</v>
      </c>
      <c r="Z519" s="12" t="s">
        <v>128</v>
      </c>
      <c r="AA519" s="17" t="s">
        <v>195</v>
      </c>
      <c r="AB519" s="20" t="s">
        <v>460</v>
      </c>
      <c r="AC519" s="18">
        <v>1</v>
      </c>
      <c r="AD519" s="19">
        <f t="shared" si="102"/>
        <v>38</v>
      </c>
      <c r="AE519" s="19" t="s">
        <v>571</v>
      </c>
      <c r="AF519" s="19"/>
      <c r="AG519" s="19" t="s">
        <v>166</v>
      </c>
      <c r="AH519" s="19" t="s">
        <v>80</v>
      </c>
      <c r="AI519" s="19"/>
      <c r="AJ519" s="10"/>
      <c r="AK519">
        <v>12</v>
      </c>
    </row>
    <row r="520" spans="1:46" customFormat="1" ht="255" x14ac:dyDescent="0.25">
      <c r="A520" s="9" t="s">
        <v>37</v>
      </c>
      <c r="B520" s="10" t="s">
        <v>67</v>
      </c>
      <c r="C520" s="9">
        <v>5</v>
      </c>
      <c r="D520" s="14" t="s">
        <v>494</v>
      </c>
      <c r="E520" s="12" t="s">
        <v>321</v>
      </c>
      <c r="F520" s="13">
        <v>15</v>
      </c>
      <c r="G520" s="13">
        <v>22</v>
      </c>
      <c r="H520" s="14" t="s">
        <v>74</v>
      </c>
      <c r="I520" s="71">
        <v>77</v>
      </c>
      <c r="J520" s="12"/>
      <c r="K520" s="12"/>
      <c r="L520" s="16">
        <v>1</v>
      </c>
      <c r="M520" s="12">
        <f t="shared" si="96"/>
        <v>77</v>
      </c>
      <c r="N520" s="16">
        <v>0</v>
      </c>
      <c r="O520" s="12">
        <f t="shared" si="97"/>
        <v>0</v>
      </c>
      <c r="P520" s="16">
        <v>0</v>
      </c>
      <c r="Q520" s="12">
        <f t="shared" si="98"/>
        <v>0</v>
      </c>
      <c r="R520" s="16">
        <v>0</v>
      </c>
      <c r="S520" s="12">
        <f t="shared" si="99"/>
        <v>0</v>
      </c>
      <c r="T520" s="16">
        <v>0</v>
      </c>
      <c r="U520" s="12">
        <f t="shared" si="100"/>
        <v>0</v>
      </c>
      <c r="V520" s="16">
        <v>0</v>
      </c>
      <c r="W520" s="12">
        <f t="shared" si="101"/>
        <v>0</v>
      </c>
      <c r="X520" s="12" t="s">
        <v>14</v>
      </c>
      <c r="Y520" s="12" t="s">
        <v>43</v>
      </c>
      <c r="Z520" s="12"/>
      <c r="AA520" s="17" t="s">
        <v>195</v>
      </c>
      <c r="AB520" s="20" t="s">
        <v>460</v>
      </c>
      <c r="AC520" s="18">
        <v>1</v>
      </c>
      <c r="AD520" s="19">
        <f t="shared" si="102"/>
        <v>77</v>
      </c>
      <c r="AE520" s="19" t="s">
        <v>575</v>
      </c>
      <c r="AF520" s="19"/>
      <c r="AG520" s="19" t="s">
        <v>166</v>
      </c>
      <c r="AH520" s="19" t="s">
        <v>128</v>
      </c>
      <c r="AI520" s="19"/>
      <c r="AJ520" s="10"/>
      <c r="AK520">
        <v>12</v>
      </c>
      <c r="AL520" s="174"/>
      <c r="AM520" s="174"/>
    </row>
    <row r="521" spans="1:46" customFormat="1" ht="89.25" x14ac:dyDescent="0.25">
      <c r="A521" s="9" t="s">
        <v>37</v>
      </c>
      <c r="B521" s="10" t="s">
        <v>38</v>
      </c>
      <c r="C521" s="9">
        <v>5</v>
      </c>
      <c r="D521" s="14" t="s">
        <v>614</v>
      </c>
      <c r="E521" s="12" t="s">
        <v>321</v>
      </c>
      <c r="F521" s="13">
        <v>5</v>
      </c>
      <c r="G521" s="13">
        <v>63</v>
      </c>
      <c r="H521" s="14" t="s">
        <v>768</v>
      </c>
      <c r="I521" s="38">
        <v>18.100000000000001</v>
      </c>
      <c r="J521" s="12"/>
      <c r="K521" s="12" t="s">
        <v>615</v>
      </c>
      <c r="L521" s="16">
        <v>1</v>
      </c>
      <c r="M521" s="12">
        <v>18.100000000000001</v>
      </c>
      <c r="N521" s="16"/>
      <c r="O521" s="12"/>
      <c r="P521" s="16"/>
      <c r="Q521" s="12"/>
      <c r="R521" s="16"/>
      <c r="S521" s="12"/>
      <c r="T521" s="16"/>
      <c r="U521" s="12"/>
      <c r="V521" s="16"/>
      <c r="W521" s="12"/>
      <c r="X521" s="12" t="s">
        <v>14</v>
      </c>
      <c r="Y521" s="12" t="s">
        <v>43</v>
      </c>
      <c r="Z521" s="12"/>
      <c r="AA521" s="17" t="s">
        <v>195</v>
      </c>
      <c r="AB521" s="20" t="s">
        <v>616</v>
      </c>
      <c r="AC521" s="18">
        <v>1</v>
      </c>
      <c r="AD521" s="19">
        <f t="shared" si="102"/>
        <v>18.100000000000001</v>
      </c>
      <c r="AE521" s="19"/>
      <c r="AF521" s="19"/>
      <c r="AG521" s="19" t="s">
        <v>769</v>
      </c>
      <c r="AH521" s="19"/>
      <c r="AI521" s="19"/>
      <c r="AJ521" s="10"/>
      <c r="AL521" s="174"/>
      <c r="AM521" s="174"/>
    </row>
    <row r="522" spans="1:46" customFormat="1" ht="25.5" customHeight="1" x14ac:dyDescent="0.25">
      <c r="A522" s="9" t="s">
        <v>37</v>
      </c>
      <c r="B522" s="10" t="s">
        <v>67</v>
      </c>
      <c r="C522" s="9" t="s">
        <v>128</v>
      </c>
      <c r="D522" s="14" t="s">
        <v>596</v>
      </c>
      <c r="E522" s="12" t="s">
        <v>321</v>
      </c>
      <c r="F522" s="13" t="s">
        <v>128</v>
      </c>
      <c r="G522" s="13">
        <v>1</v>
      </c>
      <c r="H522" s="14" t="s">
        <v>69</v>
      </c>
      <c r="I522" s="15">
        <v>30</v>
      </c>
      <c r="J522" s="12"/>
      <c r="K522" s="12" t="s">
        <v>596</v>
      </c>
      <c r="L522" s="16">
        <v>0</v>
      </c>
      <c r="M522" s="12">
        <f t="shared" si="96"/>
        <v>0</v>
      </c>
      <c r="N522" s="16">
        <v>1</v>
      </c>
      <c r="O522" s="12">
        <f t="shared" si="97"/>
        <v>30</v>
      </c>
      <c r="P522" s="16">
        <v>0</v>
      </c>
      <c r="Q522" s="12">
        <f t="shared" si="98"/>
        <v>0</v>
      </c>
      <c r="R522" s="16">
        <v>0</v>
      </c>
      <c r="S522" s="12">
        <f t="shared" si="99"/>
        <v>0</v>
      </c>
      <c r="T522" s="16">
        <v>0</v>
      </c>
      <c r="U522" s="12">
        <f t="shared" si="100"/>
        <v>0</v>
      </c>
      <c r="V522" s="16">
        <v>0</v>
      </c>
      <c r="W522" s="12">
        <f t="shared" si="101"/>
        <v>0</v>
      </c>
      <c r="X522" s="12" t="s">
        <v>16</v>
      </c>
      <c r="Y522" s="12" t="s">
        <v>43</v>
      </c>
      <c r="Z522" s="12"/>
      <c r="AA522" s="17" t="s">
        <v>195</v>
      </c>
      <c r="AB522" s="20" t="s">
        <v>460</v>
      </c>
      <c r="AC522" s="18">
        <v>1</v>
      </c>
      <c r="AD522" s="19">
        <f t="shared" si="102"/>
        <v>30</v>
      </c>
      <c r="AE522" s="19" t="s">
        <v>597</v>
      </c>
      <c r="AF522" s="19"/>
      <c r="AG522" s="19" t="s">
        <v>166</v>
      </c>
      <c r="AH522" s="19" t="s">
        <v>128</v>
      </c>
      <c r="AI522" s="19"/>
      <c r="AJ522" s="10"/>
    </row>
    <row r="523" spans="1:46" customFormat="1" ht="25.5" customHeight="1" x14ac:dyDescent="0.25">
      <c r="A523" s="9" t="s">
        <v>37</v>
      </c>
      <c r="B523" s="10" t="s">
        <v>67</v>
      </c>
      <c r="C523" s="9" t="s">
        <v>128</v>
      </c>
      <c r="D523" s="14" t="s">
        <v>596</v>
      </c>
      <c r="E523" s="12" t="s">
        <v>321</v>
      </c>
      <c r="F523" s="13" t="s">
        <v>128</v>
      </c>
      <c r="G523" s="13">
        <v>1</v>
      </c>
      <c r="H523" s="14" t="s">
        <v>69</v>
      </c>
      <c r="I523" s="15">
        <v>30</v>
      </c>
      <c r="J523" s="12"/>
      <c r="K523" s="12" t="s">
        <v>596</v>
      </c>
      <c r="L523" s="16">
        <v>0</v>
      </c>
      <c r="M523" s="12">
        <f t="shared" si="96"/>
        <v>0</v>
      </c>
      <c r="N523" s="16">
        <v>1</v>
      </c>
      <c r="O523" s="12">
        <f t="shared" si="97"/>
        <v>30</v>
      </c>
      <c r="P523" s="16">
        <v>0</v>
      </c>
      <c r="Q523" s="12">
        <f t="shared" si="98"/>
        <v>0</v>
      </c>
      <c r="R523" s="16">
        <v>0</v>
      </c>
      <c r="S523" s="12">
        <f t="shared" si="99"/>
        <v>0</v>
      </c>
      <c r="T523" s="16">
        <v>0</v>
      </c>
      <c r="U523" s="12">
        <f t="shared" si="100"/>
        <v>0</v>
      </c>
      <c r="V523" s="16">
        <v>0</v>
      </c>
      <c r="W523" s="12">
        <f t="shared" si="101"/>
        <v>0</v>
      </c>
      <c r="X523" s="12" t="s">
        <v>16</v>
      </c>
      <c r="Y523" s="12" t="s">
        <v>43</v>
      </c>
      <c r="Z523" s="12"/>
      <c r="AA523" s="17" t="s">
        <v>195</v>
      </c>
      <c r="AB523" s="20" t="s">
        <v>460</v>
      </c>
      <c r="AC523" s="18">
        <v>1</v>
      </c>
      <c r="AD523" s="19">
        <f t="shared" si="102"/>
        <v>30</v>
      </c>
      <c r="AE523" s="19" t="s">
        <v>598</v>
      </c>
      <c r="AF523" s="19"/>
      <c r="AG523" s="19" t="s">
        <v>166</v>
      </c>
      <c r="AH523" s="19" t="s">
        <v>128</v>
      </c>
      <c r="AI523" s="19"/>
      <c r="AJ523" s="10"/>
    </row>
    <row r="524" spans="1:46" customFormat="1" ht="25.5" customHeight="1" x14ac:dyDescent="0.25">
      <c r="A524" s="9" t="s">
        <v>37</v>
      </c>
      <c r="B524" s="10" t="s">
        <v>67</v>
      </c>
      <c r="C524" s="9" t="s">
        <v>128</v>
      </c>
      <c r="D524" s="14" t="s">
        <v>599</v>
      </c>
      <c r="E524" s="12" t="s">
        <v>321</v>
      </c>
      <c r="F524" s="13" t="s">
        <v>128</v>
      </c>
      <c r="G524" s="13">
        <v>1</v>
      </c>
      <c r="H524" s="14" t="s">
        <v>69</v>
      </c>
      <c r="I524" s="15">
        <v>25</v>
      </c>
      <c r="J524" s="12"/>
      <c r="K524" s="12" t="s">
        <v>599</v>
      </c>
      <c r="L524" s="16">
        <v>1</v>
      </c>
      <c r="M524" s="12">
        <f t="shared" ref="M524:M525" si="103">L524*$I524*AC524</f>
        <v>25</v>
      </c>
      <c r="N524" s="16">
        <v>0</v>
      </c>
      <c r="O524" s="12">
        <f t="shared" ref="O524:O525" si="104">N524*$I524*AC524</f>
        <v>0</v>
      </c>
      <c r="P524" s="16">
        <v>0</v>
      </c>
      <c r="Q524" s="12">
        <f t="shared" ref="Q524:Q525" si="105">P524*$I524*AC524</f>
        <v>0</v>
      </c>
      <c r="R524" s="16">
        <v>0</v>
      </c>
      <c r="S524" s="12">
        <f t="shared" ref="S524:S525" si="106">R524*$I524*AC524</f>
        <v>0</v>
      </c>
      <c r="T524" s="16">
        <v>0</v>
      </c>
      <c r="U524" s="12">
        <f t="shared" ref="U524:U525" si="107">T524*$I524*AC524</f>
        <v>0</v>
      </c>
      <c r="V524" s="16">
        <v>0</v>
      </c>
      <c r="W524" s="12">
        <f t="shared" ref="W524:W525" si="108">V524*$I524*AC524</f>
        <v>0</v>
      </c>
      <c r="X524" s="12" t="s">
        <v>14</v>
      </c>
      <c r="Y524" s="12" t="s">
        <v>43</v>
      </c>
      <c r="Z524" s="12"/>
      <c r="AA524" s="17" t="s">
        <v>195</v>
      </c>
      <c r="AB524" s="20" t="s">
        <v>460</v>
      </c>
      <c r="AC524" s="18">
        <v>1</v>
      </c>
      <c r="AD524" s="19">
        <f t="shared" ref="AD524:AD525" si="109">AC524*I524</f>
        <v>25</v>
      </c>
      <c r="AE524" s="19" t="s">
        <v>600</v>
      </c>
      <c r="AF524" s="19"/>
      <c r="AG524" s="19" t="s">
        <v>166</v>
      </c>
      <c r="AH524" s="19" t="s">
        <v>128</v>
      </c>
      <c r="AI524" s="19" t="s">
        <v>761</v>
      </c>
      <c r="AJ524" s="10"/>
      <c r="AP524" s="171"/>
    </row>
    <row r="525" spans="1:46" ht="25.5" customHeight="1" x14ac:dyDescent="0.2">
      <c r="A525" s="262" t="s">
        <v>37</v>
      </c>
      <c r="B525" s="263" t="s">
        <v>38</v>
      </c>
      <c r="C525" s="264">
        <v>5</v>
      </c>
      <c r="D525" s="268" t="s">
        <v>412</v>
      </c>
      <c r="E525" s="266" t="s">
        <v>90</v>
      </c>
      <c r="F525" s="267">
        <v>1</v>
      </c>
      <c r="G525" s="267"/>
      <c r="H525" s="268" t="s">
        <v>41</v>
      </c>
      <c r="I525" s="269">
        <v>42</v>
      </c>
      <c r="J525" s="266" t="s">
        <v>413</v>
      </c>
      <c r="K525" s="266" t="s">
        <v>128</v>
      </c>
      <c r="L525" s="270">
        <v>0</v>
      </c>
      <c r="M525" s="266">
        <f t="shared" si="103"/>
        <v>0</v>
      </c>
      <c r="N525" s="270">
        <v>0</v>
      </c>
      <c r="O525" s="266">
        <f t="shared" si="104"/>
        <v>0</v>
      </c>
      <c r="P525" s="270">
        <v>0</v>
      </c>
      <c r="Q525" s="266">
        <f t="shared" si="105"/>
        <v>0</v>
      </c>
      <c r="R525" s="270">
        <v>0</v>
      </c>
      <c r="S525" s="12">
        <f t="shared" si="106"/>
        <v>0</v>
      </c>
      <c r="T525" s="16">
        <v>0</v>
      </c>
      <c r="U525" s="12">
        <f t="shared" si="107"/>
        <v>0</v>
      </c>
      <c r="V525" s="270">
        <v>1</v>
      </c>
      <c r="W525" s="266">
        <f t="shared" si="108"/>
        <v>42</v>
      </c>
      <c r="X525" s="266" t="s">
        <v>400</v>
      </c>
      <c r="Y525" s="266" t="s">
        <v>43</v>
      </c>
      <c r="Z525" s="266" t="s">
        <v>128</v>
      </c>
      <c r="AA525" s="271" t="s">
        <v>151</v>
      </c>
      <c r="AB525" s="278" t="s">
        <v>233</v>
      </c>
      <c r="AC525" s="272">
        <v>1</v>
      </c>
      <c r="AD525" s="273">
        <f t="shared" si="109"/>
        <v>42</v>
      </c>
      <c r="AE525" s="273" t="s">
        <v>759</v>
      </c>
      <c r="AF525" s="273"/>
      <c r="AG525" s="273" t="s">
        <v>166</v>
      </c>
      <c r="AH525" s="273"/>
      <c r="AI525" s="273" t="s">
        <v>617</v>
      </c>
      <c r="AJ525" s="263"/>
      <c r="AK525" s="249" t="s">
        <v>679</v>
      </c>
      <c r="AL525" s="287"/>
      <c r="AM525" s="287"/>
      <c r="AP525" s="249"/>
      <c r="AS525" s="249"/>
      <c r="AT525" s="249"/>
    </row>
    <row r="526" spans="1:46" customFormat="1" ht="25.5" customHeight="1" x14ac:dyDescent="0.25">
      <c r="A526" s="151" t="s">
        <v>37</v>
      </c>
      <c r="B526" s="10" t="s">
        <v>67</v>
      </c>
      <c r="C526" s="9">
        <v>10</v>
      </c>
      <c r="D526" s="14" t="s">
        <v>490</v>
      </c>
      <c r="E526" s="12" t="s">
        <v>321</v>
      </c>
      <c r="F526" s="13" t="s">
        <v>128</v>
      </c>
      <c r="G526" s="13">
        <v>1</v>
      </c>
      <c r="H526" s="14" t="s">
        <v>69</v>
      </c>
      <c r="I526" s="15">
        <v>30</v>
      </c>
      <c r="J526" s="12"/>
      <c r="K526" s="12" t="s">
        <v>128</v>
      </c>
      <c r="L526" s="16">
        <v>1</v>
      </c>
      <c r="M526" s="12">
        <f t="shared" ref="M526:M534" si="110">L526*$I526*AC526</f>
        <v>30</v>
      </c>
      <c r="N526" s="16">
        <v>0</v>
      </c>
      <c r="O526" s="12">
        <f t="shared" ref="O526" si="111">N526*$I526*AC526</f>
        <v>0</v>
      </c>
      <c r="P526" s="16">
        <v>0</v>
      </c>
      <c r="Q526" s="12">
        <f t="shared" ref="Q526" si="112">P526*$I526*AC526</f>
        <v>0</v>
      </c>
      <c r="R526" s="16">
        <v>0</v>
      </c>
      <c r="S526" s="12">
        <f t="shared" ref="S526" si="113">R526*$I526*AC526</f>
        <v>0</v>
      </c>
      <c r="T526" s="16">
        <v>0</v>
      </c>
      <c r="U526" s="12">
        <f t="shared" ref="U526" si="114">T526*$I526*AC526</f>
        <v>0</v>
      </c>
      <c r="V526" s="16">
        <v>0</v>
      </c>
      <c r="W526" s="12">
        <f t="shared" ref="W526" si="115">V526*$I526*AC526</f>
        <v>0</v>
      </c>
      <c r="X526" s="12" t="s">
        <v>14</v>
      </c>
      <c r="Y526" s="12" t="s">
        <v>43</v>
      </c>
      <c r="Z526" s="12"/>
      <c r="AA526" s="17" t="s">
        <v>195</v>
      </c>
      <c r="AB526" s="20" t="s">
        <v>460</v>
      </c>
      <c r="AC526" s="18">
        <v>1</v>
      </c>
      <c r="AD526" s="19">
        <f t="shared" ref="AD526:AD533" si="116">AC526*I526</f>
        <v>30</v>
      </c>
      <c r="AE526" s="19" t="s">
        <v>572</v>
      </c>
      <c r="AF526" s="19"/>
      <c r="AG526" s="19" t="s">
        <v>166</v>
      </c>
      <c r="AH526" s="19" t="s">
        <v>128</v>
      </c>
      <c r="AI526" s="19"/>
      <c r="AJ526" s="10"/>
      <c r="AK526">
        <v>11</v>
      </c>
    </row>
    <row r="527" spans="1:46" customFormat="1" ht="15" customHeight="1" x14ac:dyDescent="0.25">
      <c r="A527" s="151" t="s">
        <v>37</v>
      </c>
      <c r="B527" s="10" t="s">
        <v>67</v>
      </c>
      <c r="C527" s="9">
        <v>7</v>
      </c>
      <c r="D527" s="14" t="s">
        <v>424</v>
      </c>
      <c r="E527" s="12" t="s">
        <v>321</v>
      </c>
      <c r="F527" s="13">
        <v>15</v>
      </c>
      <c r="G527" s="13">
        <v>18</v>
      </c>
      <c r="H527" s="14" t="s">
        <v>69</v>
      </c>
      <c r="I527" s="15">
        <f>G527*F527</f>
        <v>270</v>
      </c>
      <c r="J527" s="12"/>
      <c r="K527" s="12"/>
      <c r="L527" s="16">
        <v>1</v>
      </c>
      <c r="M527" s="12">
        <f t="shared" si="110"/>
        <v>270</v>
      </c>
      <c r="N527" s="16">
        <v>0</v>
      </c>
      <c r="O527" s="12">
        <f t="shared" ref="O527:O543" si="117">N527*$I527*AC527</f>
        <v>0</v>
      </c>
      <c r="P527" s="16">
        <v>0</v>
      </c>
      <c r="Q527" s="12">
        <f t="shared" ref="Q527:Q543" si="118">P527*$I527*AC527</f>
        <v>0</v>
      </c>
      <c r="R527" s="16">
        <v>0</v>
      </c>
      <c r="S527" s="12">
        <f t="shared" ref="S527:S543" si="119">R527*$I527*AC527</f>
        <v>0</v>
      </c>
      <c r="T527" s="16">
        <v>0</v>
      </c>
      <c r="U527" s="12">
        <f t="shared" ref="U527:U543" si="120">T527*$I527*AC527</f>
        <v>0</v>
      </c>
      <c r="V527" s="16">
        <v>0</v>
      </c>
      <c r="W527" s="12">
        <f t="shared" ref="W527:W543" si="121">V527*$I527*AC527</f>
        <v>0</v>
      </c>
      <c r="X527" s="12" t="s">
        <v>14</v>
      </c>
      <c r="Y527" s="12" t="s">
        <v>43</v>
      </c>
      <c r="Z527" s="12"/>
      <c r="AA527" s="17" t="s">
        <v>195</v>
      </c>
      <c r="AB527" s="20" t="s">
        <v>460</v>
      </c>
      <c r="AC527" s="18">
        <v>1</v>
      </c>
      <c r="AD527" s="19">
        <f t="shared" si="116"/>
        <v>270</v>
      </c>
      <c r="AE527" s="19" t="s">
        <v>573</v>
      </c>
      <c r="AF527" s="19"/>
      <c r="AG527" s="19" t="s">
        <v>166</v>
      </c>
      <c r="AH527" s="19" t="s">
        <v>657</v>
      </c>
      <c r="AI527" s="19"/>
      <c r="AJ527" s="10"/>
      <c r="AK527">
        <v>11</v>
      </c>
    </row>
    <row r="528" spans="1:46" customFormat="1" ht="15" customHeight="1" x14ac:dyDescent="0.25">
      <c r="A528" s="151" t="s">
        <v>37</v>
      </c>
      <c r="B528" s="10" t="s">
        <v>67</v>
      </c>
      <c r="C528" s="9">
        <v>8</v>
      </c>
      <c r="D528" s="14" t="s">
        <v>491</v>
      </c>
      <c r="E528" s="12" t="s">
        <v>321</v>
      </c>
      <c r="F528" s="13">
        <v>15</v>
      </c>
      <c r="G528" s="13">
        <v>7</v>
      </c>
      <c r="H528" s="14" t="s">
        <v>69</v>
      </c>
      <c r="I528" s="15">
        <f>F528*G528</f>
        <v>105</v>
      </c>
      <c r="J528" s="12"/>
      <c r="K528" s="12"/>
      <c r="L528" s="16">
        <v>1</v>
      </c>
      <c r="M528" s="12">
        <f t="shared" si="110"/>
        <v>105</v>
      </c>
      <c r="N528" s="16">
        <v>0</v>
      </c>
      <c r="O528" s="12">
        <f t="shared" si="117"/>
        <v>0</v>
      </c>
      <c r="P528" s="16">
        <v>0</v>
      </c>
      <c r="Q528" s="12">
        <f t="shared" si="118"/>
        <v>0</v>
      </c>
      <c r="R528" s="16">
        <v>0</v>
      </c>
      <c r="S528" s="12">
        <f t="shared" si="119"/>
        <v>0</v>
      </c>
      <c r="T528" s="16">
        <v>0</v>
      </c>
      <c r="U528" s="12">
        <f t="shared" si="120"/>
        <v>0</v>
      </c>
      <c r="V528" s="16">
        <v>0</v>
      </c>
      <c r="W528" s="12">
        <f t="shared" si="121"/>
        <v>0</v>
      </c>
      <c r="X528" s="12" t="s">
        <v>14</v>
      </c>
      <c r="Y528" s="12" t="s">
        <v>43</v>
      </c>
      <c r="Z528" s="12"/>
      <c r="AA528" s="17" t="s">
        <v>195</v>
      </c>
      <c r="AB528" s="20" t="s">
        <v>460</v>
      </c>
      <c r="AC528" s="18">
        <v>1</v>
      </c>
      <c r="AD528" s="19">
        <f t="shared" si="116"/>
        <v>105</v>
      </c>
      <c r="AE528" s="19" t="s">
        <v>574</v>
      </c>
      <c r="AF528" s="19"/>
      <c r="AG528" s="19" t="s">
        <v>166</v>
      </c>
      <c r="AH528" s="19" t="s">
        <v>80</v>
      </c>
      <c r="AI528" s="19"/>
      <c r="AJ528" s="10"/>
      <c r="AK528">
        <v>11</v>
      </c>
    </row>
    <row r="529" spans="1:46" customFormat="1" ht="25.5" x14ac:dyDescent="0.25">
      <c r="A529" s="151" t="s">
        <v>37</v>
      </c>
      <c r="B529" s="10" t="s">
        <v>67</v>
      </c>
      <c r="C529" s="9">
        <v>10</v>
      </c>
      <c r="D529" s="14" t="s">
        <v>144</v>
      </c>
      <c r="E529" s="12" t="s">
        <v>321</v>
      </c>
      <c r="F529" s="13">
        <v>15</v>
      </c>
      <c r="G529" s="13">
        <v>3</v>
      </c>
      <c r="H529" s="14" t="s">
        <v>69</v>
      </c>
      <c r="I529" s="15">
        <v>45</v>
      </c>
      <c r="J529" s="12"/>
      <c r="K529" s="12"/>
      <c r="L529" s="16">
        <v>1</v>
      </c>
      <c r="M529" s="12">
        <f t="shared" si="110"/>
        <v>45</v>
      </c>
      <c r="N529" s="16">
        <v>0</v>
      </c>
      <c r="O529" s="12">
        <f t="shared" si="117"/>
        <v>0</v>
      </c>
      <c r="P529" s="16">
        <v>0</v>
      </c>
      <c r="Q529" s="12">
        <f t="shared" si="118"/>
        <v>0</v>
      </c>
      <c r="R529" s="16">
        <v>0</v>
      </c>
      <c r="S529" s="12">
        <f t="shared" si="119"/>
        <v>0</v>
      </c>
      <c r="T529" s="16">
        <v>0</v>
      </c>
      <c r="U529" s="12">
        <f t="shared" si="120"/>
        <v>0</v>
      </c>
      <c r="V529" s="16">
        <v>0</v>
      </c>
      <c r="W529" s="12">
        <f t="shared" si="121"/>
        <v>0</v>
      </c>
      <c r="X529" s="12" t="s">
        <v>14</v>
      </c>
      <c r="Y529" s="12" t="s">
        <v>43</v>
      </c>
      <c r="Z529" s="12"/>
      <c r="AA529" s="17" t="s">
        <v>195</v>
      </c>
      <c r="AB529" s="20" t="s">
        <v>460</v>
      </c>
      <c r="AC529" s="18">
        <v>1</v>
      </c>
      <c r="AD529" s="19">
        <f t="shared" si="116"/>
        <v>45</v>
      </c>
      <c r="AE529" s="19"/>
      <c r="AF529" s="19"/>
      <c r="AG529" s="19" t="s">
        <v>166</v>
      </c>
      <c r="AH529" s="19" t="s">
        <v>128</v>
      </c>
      <c r="AI529" s="19"/>
      <c r="AJ529" s="10"/>
      <c r="AK529">
        <v>11</v>
      </c>
    </row>
    <row r="530" spans="1:46" customFormat="1" ht="25.5" x14ac:dyDescent="0.25">
      <c r="A530" s="151" t="s">
        <v>37</v>
      </c>
      <c r="B530" s="10" t="s">
        <v>67</v>
      </c>
      <c r="C530" s="9">
        <v>1</v>
      </c>
      <c r="D530" s="14" t="s">
        <v>492</v>
      </c>
      <c r="E530" s="12" t="s">
        <v>321</v>
      </c>
      <c r="F530" s="13">
        <v>5</v>
      </c>
      <c r="G530" s="13">
        <v>48</v>
      </c>
      <c r="H530" s="14" t="s">
        <v>69</v>
      </c>
      <c r="I530" s="15">
        <v>240</v>
      </c>
      <c r="J530" s="12"/>
      <c r="K530" s="12"/>
      <c r="L530" s="16">
        <v>1</v>
      </c>
      <c r="M530" s="12">
        <f t="shared" si="110"/>
        <v>240</v>
      </c>
      <c r="N530" s="16">
        <v>0</v>
      </c>
      <c r="O530" s="12">
        <f t="shared" si="117"/>
        <v>0</v>
      </c>
      <c r="P530" s="16">
        <v>0</v>
      </c>
      <c r="Q530" s="12">
        <f t="shared" si="118"/>
        <v>0</v>
      </c>
      <c r="R530" s="16">
        <v>0</v>
      </c>
      <c r="S530" s="12">
        <f t="shared" si="119"/>
        <v>0</v>
      </c>
      <c r="T530" s="16">
        <v>0</v>
      </c>
      <c r="U530" s="12">
        <f t="shared" si="120"/>
        <v>0</v>
      </c>
      <c r="V530" s="16">
        <v>0</v>
      </c>
      <c r="W530" s="12">
        <f t="shared" si="121"/>
        <v>0</v>
      </c>
      <c r="X530" s="12" t="s">
        <v>14</v>
      </c>
      <c r="Y530" s="12" t="s">
        <v>43</v>
      </c>
      <c r="Z530" s="12" t="s">
        <v>226</v>
      </c>
      <c r="AA530" s="17" t="s">
        <v>195</v>
      </c>
      <c r="AB530" s="20" t="s">
        <v>460</v>
      </c>
      <c r="AC530" s="18">
        <v>1</v>
      </c>
      <c r="AD530" s="19">
        <f t="shared" si="116"/>
        <v>240</v>
      </c>
      <c r="AE530" s="19"/>
      <c r="AF530" s="19" t="s">
        <v>128</v>
      </c>
      <c r="AG530" s="19" t="s">
        <v>166</v>
      </c>
      <c r="AH530" s="19" t="s">
        <v>80</v>
      </c>
      <c r="AI530" s="19"/>
      <c r="AJ530" s="10"/>
      <c r="AK530">
        <v>10</v>
      </c>
    </row>
    <row r="531" spans="1:46" customFormat="1" ht="25.5" x14ac:dyDescent="0.25">
      <c r="A531" s="151" t="s">
        <v>37</v>
      </c>
      <c r="B531" s="10" t="s">
        <v>67</v>
      </c>
      <c r="C531" s="9">
        <v>1</v>
      </c>
      <c r="D531" s="14" t="s">
        <v>492</v>
      </c>
      <c r="E531" s="12" t="s">
        <v>321</v>
      </c>
      <c r="F531" s="13">
        <v>10</v>
      </c>
      <c r="G531" s="13">
        <v>48</v>
      </c>
      <c r="H531" s="14" t="s">
        <v>69</v>
      </c>
      <c r="I531" s="15">
        <v>480</v>
      </c>
      <c r="J531" s="12"/>
      <c r="K531" s="12"/>
      <c r="L531" s="16">
        <v>1</v>
      </c>
      <c r="M531" s="12">
        <f t="shared" si="110"/>
        <v>480</v>
      </c>
      <c r="N531" s="16">
        <v>0</v>
      </c>
      <c r="O531" s="12">
        <f t="shared" si="117"/>
        <v>0</v>
      </c>
      <c r="P531" s="16">
        <v>0</v>
      </c>
      <c r="Q531" s="12">
        <f t="shared" si="118"/>
        <v>0</v>
      </c>
      <c r="R531" s="16">
        <v>0</v>
      </c>
      <c r="S531" s="12">
        <f t="shared" si="119"/>
        <v>0</v>
      </c>
      <c r="T531" s="16">
        <v>0</v>
      </c>
      <c r="U531" s="12">
        <f t="shared" si="120"/>
        <v>0</v>
      </c>
      <c r="V531" s="16">
        <v>0</v>
      </c>
      <c r="W531" s="12">
        <f t="shared" si="121"/>
        <v>0</v>
      </c>
      <c r="X531" s="12" t="s">
        <v>14</v>
      </c>
      <c r="Y531" s="12" t="s">
        <v>43</v>
      </c>
      <c r="Z531" s="12" t="s">
        <v>209</v>
      </c>
      <c r="AA531" s="17" t="s">
        <v>195</v>
      </c>
      <c r="AB531" s="20" t="s">
        <v>460</v>
      </c>
      <c r="AC531" s="18">
        <v>1</v>
      </c>
      <c r="AD531" s="19">
        <f t="shared" si="116"/>
        <v>480</v>
      </c>
      <c r="AE531" s="19"/>
      <c r="AF531" s="19"/>
      <c r="AG531" s="19" t="s">
        <v>166</v>
      </c>
      <c r="AH531" s="19" t="s">
        <v>80</v>
      </c>
      <c r="AI531" s="19"/>
      <c r="AJ531" s="10"/>
      <c r="AK531">
        <v>10</v>
      </c>
    </row>
    <row r="532" spans="1:46" customFormat="1" ht="25.5" x14ac:dyDescent="0.25">
      <c r="A532" s="151" t="s">
        <v>37</v>
      </c>
      <c r="B532" s="10" t="s">
        <v>67</v>
      </c>
      <c r="C532" s="9">
        <v>3</v>
      </c>
      <c r="D532" s="14" t="s">
        <v>493</v>
      </c>
      <c r="E532" s="12" t="s">
        <v>321</v>
      </c>
      <c r="F532" s="13">
        <v>15</v>
      </c>
      <c r="G532" s="13">
        <v>18</v>
      </c>
      <c r="H532" s="14" t="s">
        <v>69</v>
      </c>
      <c r="I532" s="15">
        <v>270</v>
      </c>
      <c r="J532" s="12"/>
      <c r="K532" s="12"/>
      <c r="L532" s="16">
        <v>1</v>
      </c>
      <c r="M532" s="12">
        <f t="shared" si="110"/>
        <v>270</v>
      </c>
      <c r="N532" s="16">
        <v>0</v>
      </c>
      <c r="O532" s="12">
        <f t="shared" si="117"/>
        <v>0</v>
      </c>
      <c r="P532" s="16">
        <v>0</v>
      </c>
      <c r="Q532" s="12">
        <f t="shared" si="118"/>
        <v>0</v>
      </c>
      <c r="R532" s="16">
        <v>0</v>
      </c>
      <c r="S532" s="12">
        <f t="shared" si="119"/>
        <v>0</v>
      </c>
      <c r="T532" s="16">
        <v>0</v>
      </c>
      <c r="U532" s="12">
        <f t="shared" si="120"/>
        <v>0</v>
      </c>
      <c r="V532" s="16">
        <v>0</v>
      </c>
      <c r="W532" s="12">
        <f t="shared" si="121"/>
        <v>0</v>
      </c>
      <c r="X532" s="12" t="s">
        <v>14</v>
      </c>
      <c r="Y532" s="12" t="s">
        <v>43</v>
      </c>
      <c r="Z532" s="12" t="s">
        <v>128</v>
      </c>
      <c r="AA532" s="17" t="s">
        <v>195</v>
      </c>
      <c r="AB532" s="20" t="s">
        <v>460</v>
      </c>
      <c r="AC532" s="18">
        <v>1</v>
      </c>
      <c r="AD532" s="19">
        <f t="shared" si="116"/>
        <v>270</v>
      </c>
      <c r="AE532" s="19"/>
      <c r="AF532" s="19"/>
      <c r="AG532" s="19" t="s">
        <v>166</v>
      </c>
      <c r="AH532" s="19" t="s">
        <v>80</v>
      </c>
      <c r="AI532" s="19"/>
      <c r="AJ532" s="10"/>
      <c r="AK532">
        <v>10</v>
      </c>
    </row>
    <row r="533" spans="1:46" ht="96" x14ac:dyDescent="0.2">
      <c r="A533" s="264" t="s">
        <v>37</v>
      </c>
      <c r="B533" s="263" t="s">
        <v>67</v>
      </c>
      <c r="C533" s="264">
        <v>5</v>
      </c>
      <c r="D533" s="268" t="s">
        <v>591</v>
      </c>
      <c r="E533" s="266" t="s">
        <v>321</v>
      </c>
      <c r="F533" s="267">
        <v>20</v>
      </c>
      <c r="G533" s="267">
        <v>1</v>
      </c>
      <c r="H533" s="268" t="s">
        <v>69</v>
      </c>
      <c r="I533" s="269">
        <v>20</v>
      </c>
      <c r="J533" s="266"/>
      <c r="K533" s="266" t="s">
        <v>591</v>
      </c>
      <c r="L533" s="270">
        <v>1</v>
      </c>
      <c r="M533" s="266">
        <f t="shared" si="110"/>
        <v>20</v>
      </c>
      <c r="N533" s="270">
        <v>0</v>
      </c>
      <c r="O533" s="266">
        <f t="shared" si="117"/>
        <v>0</v>
      </c>
      <c r="P533" s="270">
        <v>0</v>
      </c>
      <c r="Q533" s="266">
        <f t="shared" si="118"/>
        <v>0</v>
      </c>
      <c r="R533" s="270">
        <v>0</v>
      </c>
      <c r="S533" s="12">
        <f t="shared" si="119"/>
        <v>0</v>
      </c>
      <c r="T533" s="16">
        <v>0</v>
      </c>
      <c r="U533" s="12">
        <f t="shared" si="120"/>
        <v>0</v>
      </c>
      <c r="V533" s="270">
        <v>0</v>
      </c>
      <c r="W533" s="266">
        <f t="shared" si="121"/>
        <v>0</v>
      </c>
      <c r="X533" s="266" t="s">
        <v>14</v>
      </c>
      <c r="Y533" s="266" t="s">
        <v>43</v>
      </c>
      <c r="Z533" s="266"/>
      <c r="AA533" s="271" t="s">
        <v>195</v>
      </c>
      <c r="AB533" s="275" t="s">
        <v>460</v>
      </c>
      <c r="AC533" s="272">
        <v>1</v>
      </c>
      <c r="AD533" s="273">
        <f t="shared" si="116"/>
        <v>20</v>
      </c>
      <c r="AE533" s="273" t="s">
        <v>592</v>
      </c>
      <c r="AF533" s="273"/>
      <c r="AG533" s="273" t="s">
        <v>166</v>
      </c>
      <c r="AH533" s="273" t="s">
        <v>128</v>
      </c>
      <c r="AI533" s="273" t="s">
        <v>162</v>
      </c>
      <c r="AJ533" s="263"/>
      <c r="AK533" s="281" t="s">
        <v>679</v>
      </c>
      <c r="AS533" s="249"/>
      <c r="AT533" s="249"/>
    </row>
    <row r="534" spans="1:46" customFormat="1" ht="76.5" x14ac:dyDescent="0.25">
      <c r="A534" s="151" t="s">
        <v>37</v>
      </c>
      <c r="B534" s="10" t="s">
        <v>67</v>
      </c>
      <c r="C534" s="9">
        <v>5</v>
      </c>
      <c r="D534" s="14" t="s">
        <v>494</v>
      </c>
      <c r="E534" s="12" t="s">
        <v>321</v>
      </c>
      <c r="F534" s="13">
        <v>15</v>
      </c>
      <c r="G534" s="13">
        <v>20</v>
      </c>
      <c r="H534" s="14" t="s">
        <v>69</v>
      </c>
      <c r="I534" s="15">
        <f>G534*F534</f>
        <v>300</v>
      </c>
      <c r="J534" s="12"/>
      <c r="K534" s="12"/>
      <c r="L534" s="16">
        <v>1</v>
      </c>
      <c r="M534" s="12">
        <f t="shared" si="110"/>
        <v>300</v>
      </c>
      <c r="N534" s="16">
        <v>0</v>
      </c>
      <c r="O534" s="12">
        <f t="shared" si="117"/>
        <v>0</v>
      </c>
      <c r="P534" s="16">
        <v>0</v>
      </c>
      <c r="Q534" s="12">
        <f t="shared" si="118"/>
        <v>0</v>
      </c>
      <c r="R534" s="16">
        <v>0</v>
      </c>
      <c r="S534" s="12">
        <f t="shared" si="119"/>
        <v>0</v>
      </c>
      <c r="T534" s="16">
        <v>0</v>
      </c>
      <c r="U534" s="12">
        <f t="shared" si="120"/>
        <v>0</v>
      </c>
      <c r="V534" s="16">
        <v>0</v>
      </c>
      <c r="W534" s="12">
        <f t="shared" si="121"/>
        <v>0</v>
      </c>
      <c r="X534" s="12" t="s">
        <v>14</v>
      </c>
      <c r="Y534" s="12" t="s">
        <v>43</v>
      </c>
      <c r="Z534" s="12"/>
      <c r="AA534" s="17" t="s">
        <v>195</v>
      </c>
      <c r="AB534" s="20" t="s">
        <v>460</v>
      </c>
      <c r="AC534" s="18">
        <v>1</v>
      </c>
      <c r="AD534" s="19">
        <f t="shared" ref="AD534:AD543" si="122">AC534*I534</f>
        <v>300</v>
      </c>
      <c r="AE534" s="19"/>
      <c r="AF534" s="19" t="s">
        <v>754</v>
      </c>
      <c r="AG534" s="19" t="s">
        <v>166</v>
      </c>
      <c r="AH534" s="19" t="s">
        <v>128</v>
      </c>
      <c r="AI534" s="19"/>
      <c r="AJ534" s="10"/>
      <c r="AK534">
        <v>10</v>
      </c>
    </row>
    <row r="535" spans="1:46" customFormat="1" ht="63.75" x14ac:dyDescent="0.25">
      <c r="A535" s="151" t="s">
        <v>37</v>
      </c>
      <c r="B535" s="10" t="s">
        <v>38</v>
      </c>
      <c r="C535" s="9">
        <v>7</v>
      </c>
      <c r="D535" s="14" t="s">
        <v>89</v>
      </c>
      <c r="E535" s="12" t="s">
        <v>90</v>
      </c>
      <c r="F535" s="13">
        <v>5</v>
      </c>
      <c r="G535" s="13"/>
      <c r="H535" s="14" t="s">
        <v>355</v>
      </c>
      <c r="I535" s="15">
        <v>0</v>
      </c>
      <c r="J535" s="12"/>
      <c r="K535" s="12" t="s">
        <v>91</v>
      </c>
      <c r="L535" s="16">
        <v>1</v>
      </c>
      <c r="M535" s="12">
        <f t="shared" ref="M535:M543" si="123">L535*$I535*AC535</f>
        <v>0</v>
      </c>
      <c r="N535" s="16">
        <v>0</v>
      </c>
      <c r="O535" s="12">
        <f t="shared" si="117"/>
        <v>0</v>
      </c>
      <c r="P535" s="16">
        <v>0</v>
      </c>
      <c r="Q535" s="12">
        <f t="shared" si="118"/>
        <v>0</v>
      </c>
      <c r="R535" s="16">
        <v>0</v>
      </c>
      <c r="S535" s="12">
        <f t="shared" si="119"/>
        <v>0</v>
      </c>
      <c r="T535" s="16">
        <v>0</v>
      </c>
      <c r="U535" s="12">
        <f t="shared" si="120"/>
        <v>0</v>
      </c>
      <c r="V535" s="16">
        <v>0</v>
      </c>
      <c r="W535" s="12">
        <f t="shared" si="121"/>
        <v>0</v>
      </c>
      <c r="X535" s="12" t="s">
        <v>14</v>
      </c>
      <c r="Y535" s="12" t="s">
        <v>43</v>
      </c>
      <c r="Z535" s="12" t="s">
        <v>740</v>
      </c>
      <c r="AA535" s="17" t="s">
        <v>43</v>
      </c>
      <c r="AB535" s="9" t="s">
        <v>143</v>
      </c>
      <c r="AC535" s="18">
        <v>1</v>
      </c>
      <c r="AD535" s="19">
        <f t="shared" si="122"/>
        <v>0</v>
      </c>
      <c r="AE535" s="19"/>
      <c r="AF535" s="19"/>
      <c r="AG535" s="19" t="s">
        <v>80</v>
      </c>
      <c r="AH535" s="19"/>
      <c r="AI535" s="19"/>
      <c r="AJ535" s="10" t="s">
        <v>726</v>
      </c>
      <c r="AK535">
        <v>6</v>
      </c>
      <c r="AL535" s="174"/>
      <c r="AM535" s="174"/>
      <c r="AO535">
        <v>960.1</v>
      </c>
      <c r="AP535">
        <v>960.4</v>
      </c>
      <c r="AQ535">
        <v>0</v>
      </c>
      <c r="AR535">
        <f>AO535-AP535-AQ535</f>
        <v>-0.29999999999995453</v>
      </c>
    </row>
    <row r="536" spans="1:46" customFormat="1" ht="76.5" x14ac:dyDescent="0.25">
      <c r="A536" s="151" t="s">
        <v>37</v>
      </c>
      <c r="B536" s="10" t="s">
        <v>38</v>
      </c>
      <c r="C536" s="9">
        <v>5</v>
      </c>
      <c r="D536" s="11" t="s">
        <v>686</v>
      </c>
      <c r="E536" s="12" t="s">
        <v>40</v>
      </c>
      <c r="F536" s="13">
        <v>5</v>
      </c>
      <c r="G536" s="13">
        <v>45</v>
      </c>
      <c r="H536" s="14" t="s">
        <v>41</v>
      </c>
      <c r="I536" s="38">
        <v>0</v>
      </c>
      <c r="J536" s="12"/>
      <c r="K536" s="12" t="s">
        <v>353</v>
      </c>
      <c r="L536" s="16">
        <v>1</v>
      </c>
      <c r="M536" s="12">
        <f t="shared" si="123"/>
        <v>0</v>
      </c>
      <c r="N536" s="16">
        <v>0</v>
      </c>
      <c r="O536" s="12">
        <f t="shared" si="117"/>
        <v>0</v>
      </c>
      <c r="P536" s="16">
        <v>0</v>
      </c>
      <c r="Q536" s="12">
        <f t="shared" si="118"/>
        <v>0</v>
      </c>
      <c r="R536" s="16">
        <v>0</v>
      </c>
      <c r="S536" s="12">
        <f t="shared" si="119"/>
        <v>0</v>
      </c>
      <c r="T536" s="16">
        <v>0</v>
      </c>
      <c r="U536" s="12">
        <f t="shared" si="120"/>
        <v>0</v>
      </c>
      <c r="V536" s="16">
        <v>0</v>
      </c>
      <c r="W536" s="12">
        <f t="shared" si="121"/>
        <v>0</v>
      </c>
      <c r="X536" s="12" t="s">
        <v>14</v>
      </c>
      <c r="Y536" s="12" t="s">
        <v>43</v>
      </c>
      <c r="Z536" s="12"/>
      <c r="AA536" s="17" t="s">
        <v>43</v>
      </c>
      <c r="AB536" s="21" t="s">
        <v>143</v>
      </c>
      <c r="AC536" s="18">
        <v>1</v>
      </c>
      <c r="AD536" s="19">
        <f t="shared" si="122"/>
        <v>0</v>
      </c>
      <c r="AE536" s="19" t="s">
        <v>687</v>
      </c>
      <c r="AF536" s="19"/>
      <c r="AG536" s="19" t="s">
        <v>166</v>
      </c>
      <c r="AH536" s="19" t="s">
        <v>657</v>
      </c>
      <c r="AI536" s="19"/>
      <c r="AJ536" s="10" t="s">
        <v>726</v>
      </c>
      <c r="AK536">
        <v>10</v>
      </c>
      <c r="AL536" t="s">
        <v>166</v>
      </c>
    </row>
    <row r="537" spans="1:46" customFormat="1" ht="140.25" x14ac:dyDescent="0.25">
      <c r="A537" s="151" t="s">
        <v>37</v>
      </c>
      <c r="B537" s="10" t="s">
        <v>38</v>
      </c>
      <c r="C537" s="9">
        <v>5</v>
      </c>
      <c r="D537" s="11" t="s">
        <v>688</v>
      </c>
      <c r="E537" s="12" t="s">
        <v>40</v>
      </c>
      <c r="F537" s="13">
        <v>5</v>
      </c>
      <c r="G537" s="13">
        <v>3</v>
      </c>
      <c r="H537" s="14" t="s">
        <v>41</v>
      </c>
      <c r="I537" s="38">
        <v>45</v>
      </c>
      <c r="J537" s="12"/>
      <c r="K537" s="12" t="s">
        <v>689</v>
      </c>
      <c r="L537" s="16">
        <v>1</v>
      </c>
      <c r="M537" s="12">
        <f t="shared" si="123"/>
        <v>22.5</v>
      </c>
      <c r="N537" s="16">
        <v>0</v>
      </c>
      <c r="O537" s="12">
        <f t="shared" si="117"/>
        <v>0</v>
      </c>
      <c r="P537" s="16">
        <v>0</v>
      </c>
      <c r="Q537" s="12">
        <f t="shared" si="118"/>
        <v>0</v>
      </c>
      <c r="R537" s="16">
        <v>0</v>
      </c>
      <c r="S537" s="12">
        <f t="shared" si="119"/>
        <v>0</v>
      </c>
      <c r="T537" s="16">
        <v>0</v>
      </c>
      <c r="U537" s="12">
        <f t="shared" si="120"/>
        <v>0</v>
      </c>
      <c r="V537" s="16">
        <v>0</v>
      </c>
      <c r="W537" s="12">
        <f t="shared" si="121"/>
        <v>0</v>
      </c>
      <c r="X537" s="12" t="s">
        <v>14</v>
      </c>
      <c r="Y537" s="12" t="s">
        <v>43</v>
      </c>
      <c r="Z537" s="12"/>
      <c r="AA537" s="17" t="s">
        <v>57</v>
      </c>
      <c r="AB537" s="21" t="s">
        <v>65</v>
      </c>
      <c r="AC537" s="18">
        <v>0.5</v>
      </c>
      <c r="AD537" s="19">
        <f t="shared" si="122"/>
        <v>22.5</v>
      </c>
      <c r="AE537" s="19" t="s">
        <v>690</v>
      </c>
      <c r="AF537" s="19"/>
      <c r="AG537" s="19" t="s">
        <v>657</v>
      </c>
      <c r="AH537" s="19"/>
      <c r="AI537" s="19"/>
      <c r="AJ537" s="2"/>
      <c r="AK537">
        <v>10</v>
      </c>
    </row>
    <row r="538" spans="1:46" customFormat="1" ht="140.25" x14ac:dyDescent="0.25">
      <c r="A538" s="151" t="s">
        <v>37</v>
      </c>
      <c r="B538" s="10" t="s">
        <v>38</v>
      </c>
      <c r="C538" s="9">
        <v>5</v>
      </c>
      <c r="D538" s="11" t="s">
        <v>688</v>
      </c>
      <c r="E538" s="12" t="s">
        <v>40</v>
      </c>
      <c r="F538" s="13">
        <v>5</v>
      </c>
      <c r="G538" s="13">
        <v>3</v>
      </c>
      <c r="H538" s="14" t="s">
        <v>41</v>
      </c>
      <c r="I538" s="38">
        <v>45</v>
      </c>
      <c r="J538" s="12"/>
      <c r="K538" s="12" t="s">
        <v>689</v>
      </c>
      <c r="L538" s="16">
        <v>1</v>
      </c>
      <c r="M538" s="12">
        <f t="shared" si="123"/>
        <v>22.5</v>
      </c>
      <c r="N538" s="16">
        <v>0</v>
      </c>
      <c r="O538" s="12">
        <f t="shared" si="117"/>
        <v>0</v>
      </c>
      <c r="P538" s="16">
        <v>0</v>
      </c>
      <c r="Q538" s="12">
        <f t="shared" si="118"/>
        <v>0</v>
      </c>
      <c r="R538" s="16">
        <v>0</v>
      </c>
      <c r="S538" s="12">
        <f t="shared" si="119"/>
        <v>0</v>
      </c>
      <c r="T538" s="16">
        <v>0</v>
      </c>
      <c r="U538" s="12">
        <f t="shared" si="120"/>
        <v>0</v>
      </c>
      <c r="V538" s="16">
        <v>0</v>
      </c>
      <c r="W538" s="12">
        <f t="shared" si="121"/>
        <v>0</v>
      </c>
      <c r="X538" s="12" t="s">
        <v>14</v>
      </c>
      <c r="Y538" s="12" t="s">
        <v>43</v>
      </c>
      <c r="Z538" s="12"/>
      <c r="AA538" s="17" t="s">
        <v>119</v>
      </c>
      <c r="AB538" s="21" t="s">
        <v>120</v>
      </c>
      <c r="AC538" s="18">
        <v>0.5</v>
      </c>
      <c r="AD538" s="19">
        <f t="shared" si="122"/>
        <v>22.5</v>
      </c>
      <c r="AE538" s="19" t="s">
        <v>691</v>
      </c>
      <c r="AF538" s="19"/>
      <c r="AG538" s="19" t="s">
        <v>657</v>
      </c>
      <c r="AH538" s="19"/>
      <c r="AI538" s="19"/>
      <c r="AJ538" s="2"/>
      <c r="AK538">
        <v>10</v>
      </c>
      <c r="AO538">
        <v>93.8</v>
      </c>
      <c r="AP538">
        <v>93.8</v>
      </c>
      <c r="AQ538">
        <v>0</v>
      </c>
      <c r="AR538">
        <f>AO538-AP538-AQ538</f>
        <v>0</v>
      </c>
    </row>
    <row r="539" spans="1:46" customFormat="1" ht="63.75" x14ac:dyDescent="0.25">
      <c r="A539" s="158" t="s">
        <v>37</v>
      </c>
      <c r="B539" s="10" t="s">
        <v>636</v>
      </c>
      <c r="C539" s="9">
        <v>7</v>
      </c>
      <c r="D539" s="14" t="s">
        <v>709</v>
      </c>
      <c r="E539" s="12" t="s">
        <v>40</v>
      </c>
      <c r="F539" s="13">
        <v>1</v>
      </c>
      <c r="G539" s="13">
        <v>1</v>
      </c>
      <c r="H539" s="14" t="s">
        <v>157</v>
      </c>
      <c r="I539" s="15">
        <v>50</v>
      </c>
      <c r="J539" s="12"/>
      <c r="K539" s="12"/>
      <c r="L539" s="16">
        <v>1</v>
      </c>
      <c r="M539" s="12">
        <f t="shared" si="123"/>
        <v>50</v>
      </c>
      <c r="N539" s="16">
        <v>0</v>
      </c>
      <c r="O539" s="12">
        <f t="shared" si="117"/>
        <v>0</v>
      </c>
      <c r="P539" s="16">
        <v>0</v>
      </c>
      <c r="Q539" s="12">
        <f t="shared" si="118"/>
        <v>0</v>
      </c>
      <c r="R539" s="16">
        <v>0</v>
      </c>
      <c r="S539" s="12">
        <f t="shared" si="119"/>
        <v>0</v>
      </c>
      <c r="T539" s="16">
        <v>0</v>
      </c>
      <c r="U539" s="12">
        <f t="shared" si="120"/>
        <v>0</v>
      </c>
      <c r="V539" s="16">
        <v>0</v>
      </c>
      <c r="W539" s="12">
        <f t="shared" si="121"/>
        <v>0</v>
      </c>
      <c r="X539" s="12" t="s">
        <v>14</v>
      </c>
      <c r="Y539" s="12" t="s">
        <v>43</v>
      </c>
      <c r="Z539" s="12" t="s">
        <v>710</v>
      </c>
      <c r="AA539" s="17" t="s">
        <v>151</v>
      </c>
      <c r="AB539" s="20" t="s">
        <v>211</v>
      </c>
      <c r="AC539" s="18">
        <v>1</v>
      </c>
      <c r="AD539" s="19">
        <f t="shared" si="122"/>
        <v>50</v>
      </c>
      <c r="AE539" s="19"/>
      <c r="AF539" s="19"/>
      <c r="AG539" s="19" t="s">
        <v>657</v>
      </c>
      <c r="AH539" s="19"/>
      <c r="AI539" s="19"/>
      <c r="AJ539" s="10"/>
      <c r="AK539" s="174">
        <v>14</v>
      </c>
      <c r="AL539" s="174" t="s">
        <v>676</v>
      </c>
      <c r="AM539" t="s">
        <v>711</v>
      </c>
    </row>
    <row r="540" spans="1:46" customFormat="1" ht="51" x14ac:dyDescent="0.25">
      <c r="A540" s="158" t="s">
        <v>37</v>
      </c>
      <c r="B540" s="12" t="s">
        <v>97</v>
      </c>
      <c r="C540" s="9">
        <v>7</v>
      </c>
      <c r="D540" s="14" t="s">
        <v>97</v>
      </c>
      <c r="E540" s="12" t="s">
        <v>90</v>
      </c>
      <c r="F540" s="13">
        <v>1</v>
      </c>
      <c r="G540" s="13"/>
      <c r="H540" s="14" t="s">
        <v>712</v>
      </c>
      <c r="I540" s="15">
        <v>0</v>
      </c>
      <c r="J540" s="12"/>
      <c r="K540" s="12"/>
      <c r="L540" s="16">
        <v>1</v>
      </c>
      <c r="M540" s="12">
        <f t="shared" si="123"/>
        <v>0</v>
      </c>
      <c r="N540" s="16">
        <v>0</v>
      </c>
      <c r="O540" s="12">
        <f t="shared" si="117"/>
        <v>0</v>
      </c>
      <c r="P540" s="16">
        <v>0</v>
      </c>
      <c r="Q540" s="12">
        <f t="shared" si="118"/>
        <v>0</v>
      </c>
      <c r="R540" s="16">
        <v>0</v>
      </c>
      <c r="S540" s="12">
        <f t="shared" si="119"/>
        <v>0</v>
      </c>
      <c r="T540" s="16">
        <v>0</v>
      </c>
      <c r="U540" s="12">
        <f t="shared" si="120"/>
        <v>0</v>
      </c>
      <c r="V540" s="16">
        <v>0</v>
      </c>
      <c r="W540" s="12">
        <f t="shared" si="121"/>
        <v>0</v>
      </c>
      <c r="X540" s="12" t="s">
        <v>14</v>
      </c>
      <c r="Y540" s="12" t="s">
        <v>43</v>
      </c>
      <c r="Z540" s="12"/>
      <c r="AA540" s="17" t="s">
        <v>43</v>
      </c>
      <c r="AB540" s="9" t="s">
        <v>143</v>
      </c>
      <c r="AC540" s="18">
        <v>1</v>
      </c>
      <c r="AD540" s="19">
        <f t="shared" si="122"/>
        <v>0</v>
      </c>
      <c r="AE540" s="19" t="s">
        <v>738</v>
      </c>
      <c r="AF540" s="19"/>
      <c r="AG540" s="19" t="s">
        <v>657</v>
      </c>
      <c r="AH540" s="19"/>
      <c r="AI540" s="19"/>
      <c r="AJ540" s="10"/>
      <c r="AK540" s="173">
        <v>14</v>
      </c>
      <c r="AL540" s="173" t="s">
        <v>676</v>
      </c>
      <c r="AM540" t="s">
        <v>711</v>
      </c>
    </row>
    <row r="541" spans="1:46" customFormat="1" ht="114.75" x14ac:dyDescent="0.25">
      <c r="A541" s="158" t="s">
        <v>37</v>
      </c>
      <c r="B541" s="10" t="s">
        <v>67</v>
      </c>
      <c r="C541" s="9">
        <v>3</v>
      </c>
      <c r="D541" s="14" t="s">
        <v>734</v>
      </c>
      <c r="E541" s="12" t="s">
        <v>40</v>
      </c>
      <c r="F541" s="13">
        <v>1</v>
      </c>
      <c r="G541" s="13">
        <v>1</v>
      </c>
      <c r="H541" s="14" t="s">
        <v>69</v>
      </c>
      <c r="I541" s="15">
        <v>7</v>
      </c>
      <c r="J541" s="12"/>
      <c r="K541" s="12" t="s">
        <v>169</v>
      </c>
      <c r="L541" s="16">
        <v>1</v>
      </c>
      <c r="M541" s="12">
        <f t="shared" si="123"/>
        <v>7</v>
      </c>
      <c r="N541" s="16">
        <v>0</v>
      </c>
      <c r="O541" s="12">
        <f t="shared" si="117"/>
        <v>0</v>
      </c>
      <c r="P541" s="16">
        <v>0</v>
      </c>
      <c r="Q541" s="12">
        <f t="shared" si="118"/>
        <v>0</v>
      </c>
      <c r="R541" s="16">
        <v>0</v>
      </c>
      <c r="S541" s="12">
        <f t="shared" si="119"/>
        <v>0</v>
      </c>
      <c r="T541" s="16">
        <v>0</v>
      </c>
      <c r="U541" s="12">
        <f t="shared" si="120"/>
        <v>0</v>
      </c>
      <c r="V541" s="16">
        <v>0</v>
      </c>
      <c r="W541" s="12">
        <f t="shared" si="121"/>
        <v>0</v>
      </c>
      <c r="X541" s="12" t="s">
        <v>14</v>
      </c>
      <c r="Y541" s="12" t="s">
        <v>43</v>
      </c>
      <c r="Z541" s="12" t="s">
        <v>713</v>
      </c>
      <c r="AA541" s="17" t="s">
        <v>45</v>
      </c>
      <c r="AB541" s="20" t="s">
        <v>46</v>
      </c>
      <c r="AC541" s="18">
        <v>1</v>
      </c>
      <c r="AD541" s="19">
        <f t="shared" si="122"/>
        <v>7</v>
      </c>
      <c r="AE541" s="19"/>
      <c r="AF541" s="19"/>
      <c r="AG541" s="19" t="s">
        <v>657</v>
      </c>
      <c r="AH541" s="19"/>
      <c r="AI541" s="19"/>
      <c r="AJ541" s="10"/>
      <c r="AK541" s="173">
        <v>14</v>
      </c>
      <c r="AL541" s="173" t="s">
        <v>47</v>
      </c>
      <c r="AM541" s="173" t="s">
        <v>711</v>
      </c>
    </row>
    <row r="542" spans="1:46" customFormat="1" ht="89.25" x14ac:dyDescent="0.25">
      <c r="A542" s="158" t="s">
        <v>37</v>
      </c>
      <c r="B542" s="10" t="s">
        <v>636</v>
      </c>
      <c r="C542" s="9">
        <v>4</v>
      </c>
      <c r="D542" s="14" t="s">
        <v>493</v>
      </c>
      <c r="E542" s="12" t="s">
        <v>321</v>
      </c>
      <c r="F542" s="13">
        <v>1</v>
      </c>
      <c r="G542" s="13">
        <v>1</v>
      </c>
      <c r="H542" s="14" t="s">
        <v>69</v>
      </c>
      <c r="I542" s="15">
        <v>1.3</v>
      </c>
      <c r="J542" s="12"/>
      <c r="K542" s="12"/>
      <c r="L542" s="16">
        <v>1</v>
      </c>
      <c r="M542" s="12">
        <f t="shared" si="123"/>
        <v>1.3</v>
      </c>
      <c r="N542" s="16">
        <v>0</v>
      </c>
      <c r="O542" s="12">
        <f t="shared" si="117"/>
        <v>0</v>
      </c>
      <c r="P542" s="16">
        <v>0</v>
      </c>
      <c r="Q542" s="12">
        <f t="shared" si="118"/>
        <v>0</v>
      </c>
      <c r="R542" s="16">
        <v>0</v>
      </c>
      <c r="S542" s="12">
        <f t="shared" si="119"/>
        <v>0</v>
      </c>
      <c r="T542" s="16">
        <v>0</v>
      </c>
      <c r="U542" s="12">
        <f t="shared" si="120"/>
        <v>0</v>
      </c>
      <c r="V542" s="16">
        <v>0</v>
      </c>
      <c r="W542" s="12">
        <f t="shared" si="121"/>
        <v>0</v>
      </c>
      <c r="X542" s="12" t="s">
        <v>14</v>
      </c>
      <c r="Y542" s="12" t="s">
        <v>43</v>
      </c>
      <c r="Z542" s="12" t="s">
        <v>714</v>
      </c>
      <c r="AA542" s="17" t="s">
        <v>195</v>
      </c>
      <c r="AB542" s="20" t="s">
        <v>143</v>
      </c>
      <c r="AC542" s="18">
        <v>1</v>
      </c>
      <c r="AD542" s="19">
        <f t="shared" si="122"/>
        <v>1.3</v>
      </c>
      <c r="AE542" s="19"/>
      <c r="AF542" s="19"/>
      <c r="AG542" s="19" t="s">
        <v>657</v>
      </c>
      <c r="AH542" s="19"/>
      <c r="AI542" s="19"/>
      <c r="AJ542" s="10"/>
      <c r="AK542">
        <v>14</v>
      </c>
    </row>
    <row r="543" spans="1:46" customFormat="1" ht="114.75" x14ac:dyDescent="0.25">
      <c r="A543" s="158" t="s">
        <v>37</v>
      </c>
      <c r="B543" s="10" t="s">
        <v>636</v>
      </c>
      <c r="C543" s="9">
        <v>3</v>
      </c>
      <c r="D543" s="14" t="s">
        <v>493</v>
      </c>
      <c r="E543" s="12" t="s">
        <v>321</v>
      </c>
      <c r="F543" s="13">
        <v>1</v>
      </c>
      <c r="G543" s="13">
        <v>1</v>
      </c>
      <c r="H543" s="14" t="s">
        <v>69</v>
      </c>
      <c r="I543" s="15">
        <v>7</v>
      </c>
      <c r="J543" s="12"/>
      <c r="K543" s="12"/>
      <c r="L543" s="16">
        <v>1</v>
      </c>
      <c r="M543" s="12">
        <f t="shared" si="123"/>
        <v>7</v>
      </c>
      <c r="N543" s="16">
        <v>0</v>
      </c>
      <c r="O543" s="12">
        <f t="shared" si="117"/>
        <v>0</v>
      </c>
      <c r="P543" s="16">
        <v>0</v>
      </c>
      <c r="Q543" s="12">
        <f t="shared" si="118"/>
        <v>0</v>
      </c>
      <c r="R543" s="16">
        <v>0</v>
      </c>
      <c r="S543" s="12">
        <f t="shared" si="119"/>
        <v>0</v>
      </c>
      <c r="T543" s="16">
        <v>0</v>
      </c>
      <c r="U543" s="12">
        <f t="shared" si="120"/>
        <v>0</v>
      </c>
      <c r="V543" s="16">
        <v>0</v>
      </c>
      <c r="W543" s="12">
        <f t="shared" si="121"/>
        <v>0</v>
      </c>
      <c r="X543" s="12" t="s">
        <v>14</v>
      </c>
      <c r="Y543" s="12" t="s">
        <v>43</v>
      </c>
      <c r="Z543" s="12" t="s">
        <v>715</v>
      </c>
      <c r="AA543" s="17" t="s">
        <v>195</v>
      </c>
      <c r="AB543" s="20" t="s">
        <v>143</v>
      </c>
      <c r="AC543" s="18">
        <v>1</v>
      </c>
      <c r="AD543" s="19">
        <f t="shared" si="122"/>
        <v>7</v>
      </c>
      <c r="AE543" s="19"/>
      <c r="AF543" s="19"/>
      <c r="AG543" s="19" t="s">
        <v>657</v>
      </c>
      <c r="AH543" s="19"/>
      <c r="AI543" s="19"/>
      <c r="AJ543" s="10"/>
      <c r="AK543">
        <v>14</v>
      </c>
    </row>
    <row r="544" spans="1:46" ht="38.25" x14ac:dyDescent="0.25">
      <c r="A544" s="9" t="s">
        <v>37</v>
      </c>
      <c r="B544" s="28" t="s">
        <v>399</v>
      </c>
      <c r="C544" s="9"/>
      <c r="D544" s="11" t="s">
        <v>399</v>
      </c>
      <c r="E544" s="12" t="s">
        <v>40</v>
      </c>
      <c r="F544" s="10"/>
      <c r="G544" s="46"/>
      <c r="H544" s="11" t="s">
        <v>399</v>
      </c>
      <c r="I544" s="28">
        <v>18</v>
      </c>
      <c r="J544" s="10"/>
      <c r="K544" s="12"/>
      <c r="L544" s="16">
        <v>0</v>
      </c>
      <c r="M544" s="12">
        <f t="shared" ref="M544:M545" si="124">L544*$I544*AC544</f>
        <v>0</v>
      </c>
      <c r="N544" s="16">
        <v>0</v>
      </c>
      <c r="O544" s="12">
        <f t="shared" ref="O544:O545" si="125">N544*$I544*AC544</f>
        <v>0</v>
      </c>
      <c r="P544" s="16">
        <v>0</v>
      </c>
      <c r="Q544" s="12">
        <f t="shared" ref="Q544:Q545" si="126">P544*$I544*AC544</f>
        <v>0</v>
      </c>
      <c r="R544" s="16">
        <v>0</v>
      </c>
      <c r="S544" s="12">
        <f t="shared" ref="S544:S545" si="127">R544*$I544*AC544</f>
        <v>0</v>
      </c>
      <c r="T544" s="16">
        <v>1</v>
      </c>
      <c r="U544" s="12">
        <f t="shared" ref="U544" si="128">T544*$I544*AC544</f>
        <v>18</v>
      </c>
      <c r="V544" s="16">
        <v>0</v>
      </c>
      <c r="W544" s="12">
        <f t="shared" ref="W544:W545" si="129">V544*$I544*AC544</f>
        <v>0</v>
      </c>
      <c r="X544" s="12" t="s">
        <v>22</v>
      </c>
      <c r="Y544" s="12" t="s">
        <v>43</v>
      </c>
      <c r="Z544" s="12"/>
      <c r="AA544" s="22" t="s">
        <v>52</v>
      </c>
      <c r="AB544" s="22" t="s">
        <v>283</v>
      </c>
      <c r="AC544" s="29">
        <v>1</v>
      </c>
      <c r="AD544" s="19">
        <v>18</v>
      </c>
      <c r="AE544" s="30"/>
      <c r="AF544" s="30"/>
      <c r="AG544" s="30" t="s">
        <v>207</v>
      </c>
      <c r="AH544" s="30"/>
      <c r="AI544" s="30" t="s">
        <v>773</v>
      </c>
      <c r="AJ544" s="10"/>
      <c r="AK544"/>
      <c r="AL544"/>
      <c r="AM544"/>
    </row>
    <row r="545" spans="1:39" ht="38.25" x14ac:dyDescent="0.25">
      <c r="A545" s="9" t="s">
        <v>37</v>
      </c>
      <c r="B545" s="28" t="s">
        <v>399</v>
      </c>
      <c r="C545" s="9"/>
      <c r="D545" s="11" t="s">
        <v>399</v>
      </c>
      <c r="E545" s="12" t="s">
        <v>40</v>
      </c>
      <c r="F545" s="10"/>
      <c r="G545" s="46"/>
      <c r="H545" s="11" t="s">
        <v>399</v>
      </c>
      <c r="I545" s="28">
        <v>54</v>
      </c>
      <c r="J545" s="10"/>
      <c r="K545" s="12"/>
      <c r="L545" s="16">
        <v>0</v>
      </c>
      <c r="M545" s="12">
        <f t="shared" si="124"/>
        <v>0</v>
      </c>
      <c r="N545" s="16">
        <v>0</v>
      </c>
      <c r="O545" s="12">
        <f t="shared" si="125"/>
        <v>0</v>
      </c>
      <c r="P545" s="16">
        <v>0</v>
      </c>
      <c r="Q545" s="12">
        <f t="shared" si="126"/>
        <v>0</v>
      </c>
      <c r="R545" s="16">
        <v>0</v>
      </c>
      <c r="S545" s="12">
        <f t="shared" si="127"/>
        <v>0</v>
      </c>
      <c r="T545" s="16">
        <v>1</v>
      </c>
      <c r="U545" s="12">
        <v>54</v>
      </c>
      <c r="V545" s="16">
        <v>0</v>
      </c>
      <c r="W545" s="12">
        <f t="shared" si="129"/>
        <v>0</v>
      </c>
      <c r="X545" s="12" t="s">
        <v>22</v>
      </c>
      <c r="Y545" s="12" t="s">
        <v>43</v>
      </c>
      <c r="Z545" s="12"/>
      <c r="AA545" s="22" t="s">
        <v>52</v>
      </c>
      <c r="AB545" s="22" t="s">
        <v>334</v>
      </c>
      <c r="AC545" s="29">
        <v>1</v>
      </c>
      <c r="AD545" s="19">
        <v>54</v>
      </c>
      <c r="AE545" s="30"/>
      <c r="AF545" s="30"/>
      <c r="AG545" s="30" t="s">
        <v>207</v>
      </c>
      <c r="AH545" s="30"/>
      <c r="AI545" s="30" t="s">
        <v>773</v>
      </c>
      <c r="AJ545" s="10"/>
      <c r="AK545"/>
      <c r="AL545"/>
      <c r="AM545"/>
    </row>
    <row r="548" spans="1:39" x14ac:dyDescent="0.25">
      <c r="I548" s="288"/>
    </row>
    <row r="553" spans="1:39" x14ac:dyDescent="0.25">
      <c r="H553" s="249">
        <f>18*15</f>
        <v>270</v>
      </c>
    </row>
  </sheetData>
  <autoFilter ref="A4:AM545">
    <sortState ref="A394:AM523">
      <sortCondition ref="X4:X542"/>
    </sortState>
  </autoFilter>
  <mergeCells count="1">
    <mergeCell ref="L3:W3"/>
  </mergeCells>
  <phoneticPr fontId="26" type="noConversion"/>
  <conditionalFormatting sqref="B4:C5 E2 E145 E4:E5 E425:E427 E429:E430">
    <cfRule type="cellIs" dxfId="144" priority="96" operator="equal">
      <formula>"Esbjerg"</formula>
    </cfRule>
    <cfRule type="cellIs" dxfId="143" priority="97" operator="equal">
      <formula>"Aalborg"</formula>
    </cfRule>
  </conditionalFormatting>
  <conditionalFormatting sqref="A4:A5">
    <cfRule type="cellIs" dxfId="142" priority="94" operator="equal">
      <formula>"Esbjerg"</formula>
    </cfRule>
    <cfRule type="cellIs" dxfId="141" priority="95" operator="equal">
      <formula>"Aalborg"</formula>
    </cfRule>
  </conditionalFormatting>
  <conditionalFormatting sqref="E265:E266 E282 E303:E304 E244:E257 E349:E350 E194:E195 E353:E360 E230:E241 E418:E424 E396:E414 E363:E366 E386:E391 E375:E383 E368 E370:E373 E198:E199 E269:E277 E202 E208:E228">
    <cfRule type="cellIs" dxfId="140" priority="93" operator="equal">
      <formula>Cph</formula>
    </cfRule>
  </conditionalFormatting>
  <conditionalFormatting sqref="E229">
    <cfRule type="cellIs" dxfId="139" priority="92" operator="equal">
      <formula>Cph</formula>
    </cfRule>
  </conditionalFormatting>
  <conditionalFormatting sqref="E426">
    <cfRule type="cellIs" dxfId="138" priority="91" operator="equal">
      <formula>Cph</formula>
    </cfRule>
  </conditionalFormatting>
  <conditionalFormatting sqref="E425">
    <cfRule type="cellIs" dxfId="137" priority="90" operator="equal">
      <formula>Cph</formula>
    </cfRule>
  </conditionalFormatting>
  <conditionalFormatting sqref="E427">
    <cfRule type="cellIs" dxfId="136" priority="89" operator="equal">
      <formula>Cph</formula>
    </cfRule>
  </conditionalFormatting>
  <conditionalFormatting sqref="E429">
    <cfRule type="cellIs" dxfId="135" priority="88" operator="equal">
      <formula>Cph</formula>
    </cfRule>
  </conditionalFormatting>
  <conditionalFormatting sqref="E361">
    <cfRule type="cellIs" dxfId="134" priority="87" operator="equal">
      <formula>Cph</formula>
    </cfRule>
  </conditionalFormatting>
  <conditionalFormatting sqref="E362">
    <cfRule type="cellIs" dxfId="133" priority="86" operator="equal">
      <formula>Cph</formula>
    </cfRule>
  </conditionalFormatting>
  <conditionalFormatting sqref="E242">
    <cfRule type="cellIs" dxfId="132" priority="85" operator="equal">
      <formula>Cph</formula>
    </cfRule>
  </conditionalFormatting>
  <conditionalFormatting sqref="E433">
    <cfRule type="cellIs" dxfId="131" priority="84" operator="equal">
      <formula>Cph</formula>
    </cfRule>
  </conditionalFormatting>
  <conditionalFormatting sqref="E435">
    <cfRule type="cellIs" dxfId="130" priority="83" operator="equal">
      <formula>Cph</formula>
    </cfRule>
  </conditionalFormatting>
  <conditionalFormatting sqref="E440">
    <cfRule type="cellIs" dxfId="129" priority="82" operator="equal">
      <formula>Cph</formula>
    </cfRule>
  </conditionalFormatting>
  <conditionalFormatting sqref="E443">
    <cfRule type="cellIs" dxfId="128" priority="81" operator="equal">
      <formula>Cph</formula>
    </cfRule>
  </conditionalFormatting>
  <conditionalFormatting sqref="E444">
    <cfRule type="cellIs" dxfId="127" priority="80" operator="equal">
      <formula>Cph</formula>
    </cfRule>
  </conditionalFormatting>
  <conditionalFormatting sqref="E445">
    <cfRule type="cellIs" dxfId="126" priority="79" operator="equal">
      <formula>Cph</formula>
    </cfRule>
  </conditionalFormatting>
  <conditionalFormatting sqref="E446">
    <cfRule type="cellIs" dxfId="125" priority="78" operator="equal">
      <formula>Cph</formula>
    </cfRule>
  </conditionalFormatting>
  <conditionalFormatting sqref="E447">
    <cfRule type="cellIs" dxfId="124" priority="77" operator="equal">
      <formula>Cph</formula>
    </cfRule>
  </conditionalFormatting>
  <conditionalFormatting sqref="E448">
    <cfRule type="cellIs" dxfId="123" priority="76" operator="equal">
      <formula>Cph</formula>
    </cfRule>
  </conditionalFormatting>
  <conditionalFormatting sqref="E449">
    <cfRule type="cellIs" dxfId="122" priority="75" operator="equal">
      <formula>Cph</formula>
    </cfRule>
  </conditionalFormatting>
  <conditionalFormatting sqref="E450">
    <cfRule type="cellIs" dxfId="121" priority="74" operator="equal">
      <formula>Cph</formula>
    </cfRule>
  </conditionalFormatting>
  <conditionalFormatting sqref="E415:E416">
    <cfRule type="cellIs" dxfId="120" priority="73" operator="equal">
      <formula>Cph</formula>
    </cfRule>
  </conditionalFormatting>
  <conditionalFormatting sqref="E417">
    <cfRule type="cellIs" dxfId="119" priority="72" operator="equal">
      <formula>Cph</formula>
    </cfRule>
  </conditionalFormatting>
  <conditionalFormatting sqref="E452 E454:E465">
    <cfRule type="cellIs" dxfId="118" priority="70" operator="equal">
      <formula>"Esbjerg"</formula>
    </cfRule>
    <cfRule type="cellIs" dxfId="117" priority="71" operator="equal">
      <formula>"Aalborg"</formula>
    </cfRule>
  </conditionalFormatting>
  <conditionalFormatting sqref="E452 E454:E465">
    <cfRule type="cellIs" dxfId="116" priority="69" operator="equal">
      <formula>Cph</formula>
    </cfRule>
  </conditionalFormatting>
  <conditionalFormatting sqref="E469 E467">
    <cfRule type="cellIs" dxfId="115" priority="68" operator="equal">
      <formula>Cph</formula>
    </cfRule>
  </conditionalFormatting>
  <conditionalFormatting sqref="E468">
    <cfRule type="cellIs" dxfId="114" priority="67" operator="equal">
      <formula>Cph</formula>
    </cfRule>
  </conditionalFormatting>
  <conditionalFormatting sqref="E501:E512 E520:E521 E534 E526:E532 E514:E517">
    <cfRule type="cellIs" dxfId="113" priority="65" operator="equal">
      <formula>"Esbjerg"</formula>
    </cfRule>
    <cfRule type="cellIs" dxfId="112" priority="66" operator="equal">
      <formula>"Aalborg"</formula>
    </cfRule>
  </conditionalFormatting>
  <conditionalFormatting sqref="E470:E473 E495 E475:E476 E486:E493 E515:E517 E481:E484 E520:E521 E534 E479 E526:E532">
    <cfRule type="cellIs" dxfId="111" priority="64" operator="equal">
      <formula>Cph</formula>
    </cfRule>
  </conditionalFormatting>
  <conditionalFormatting sqref="E480">
    <cfRule type="cellIs" dxfId="110" priority="63" operator="equal">
      <formula>Cph</formula>
    </cfRule>
  </conditionalFormatting>
  <conditionalFormatting sqref="E497">
    <cfRule type="cellIs" dxfId="109" priority="62" operator="equal">
      <formula>Cph</formula>
    </cfRule>
  </conditionalFormatting>
  <conditionalFormatting sqref="E474">
    <cfRule type="cellIs" dxfId="108" priority="61" operator="equal">
      <formula>Cph</formula>
    </cfRule>
  </conditionalFormatting>
  <conditionalFormatting sqref="E494">
    <cfRule type="cellIs" dxfId="107" priority="60" operator="equal">
      <formula>Cph</formula>
    </cfRule>
  </conditionalFormatting>
  <conditionalFormatting sqref="E518">
    <cfRule type="cellIs" dxfId="106" priority="58" operator="equal">
      <formula>"Esbjerg"</formula>
    </cfRule>
    <cfRule type="cellIs" dxfId="105" priority="59" operator="equal">
      <formula>"Aalborg"</formula>
    </cfRule>
  </conditionalFormatting>
  <conditionalFormatting sqref="E518">
    <cfRule type="cellIs" dxfId="104" priority="57" operator="equal">
      <formula>Cph</formula>
    </cfRule>
  </conditionalFormatting>
  <conditionalFormatting sqref="E519">
    <cfRule type="cellIs" dxfId="103" priority="55" operator="equal">
      <formula>"Esbjerg"</formula>
    </cfRule>
    <cfRule type="cellIs" dxfId="102" priority="56" operator="equal">
      <formula>"Aalborg"</formula>
    </cfRule>
  </conditionalFormatting>
  <conditionalFormatting sqref="E519">
    <cfRule type="cellIs" dxfId="101" priority="54" operator="equal">
      <formula>Cph</formula>
    </cfRule>
  </conditionalFormatting>
  <conditionalFormatting sqref="E428">
    <cfRule type="cellIs" dxfId="100" priority="52" operator="equal">
      <formula>"Esbjerg"</formula>
    </cfRule>
    <cfRule type="cellIs" dxfId="99" priority="53" operator="equal">
      <formula>"Aalborg"</formula>
    </cfRule>
  </conditionalFormatting>
  <conditionalFormatting sqref="E428">
    <cfRule type="cellIs" dxfId="98" priority="51" operator="equal">
      <formula>Cph</formula>
    </cfRule>
  </conditionalFormatting>
  <conditionalFormatting sqref="E395">
    <cfRule type="cellIs" dxfId="97" priority="50" operator="equal">
      <formula>Cph</formula>
    </cfRule>
  </conditionalFormatting>
  <conditionalFormatting sqref="E385">
    <cfRule type="cellIs" dxfId="96" priority="49" operator="equal">
      <formula>Cph</formula>
    </cfRule>
  </conditionalFormatting>
  <conditionalFormatting sqref="E374">
    <cfRule type="cellIs" dxfId="95" priority="48" operator="equal">
      <formula>Cph</formula>
    </cfRule>
  </conditionalFormatting>
  <conditionalFormatting sqref="E367">
    <cfRule type="cellIs" dxfId="94" priority="47" operator="equal">
      <formula>Cph</formula>
    </cfRule>
  </conditionalFormatting>
  <conditionalFormatting sqref="E369">
    <cfRule type="cellIs" dxfId="93" priority="46" operator="equal">
      <formula>Cph</formula>
    </cfRule>
  </conditionalFormatting>
  <conditionalFormatting sqref="E451">
    <cfRule type="cellIs" dxfId="92" priority="45" operator="equal">
      <formula>Cph</formula>
    </cfRule>
  </conditionalFormatting>
  <conditionalFormatting sqref="E267">
    <cfRule type="cellIs" dxfId="91" priority="44" operator="equal">
      <formula>Cph</formula>
    </cfRule>
  </conditionalFormatting>
  <conditionalFormatting sqref="E268">
    <cfRule type="cellIs" dxfId="90" priority="43" operator="equal">
      <formula>Cph</formula>
    </cfRule>
  </conditionalFormatting>
  <conditionalFormatting sqref="E533">
    <cfRule type="cellIs" dxfId="89" priority="41" operator="equal">
      <formula>"Esbjerg"</formula>
    </cfRule>
    <cfRule type="cellIs" dxfId="88" priority="42" operator="equal">
      <formula>"Aalborg"</formula>
    </cfRule>
  </conditionalFormatting>
  <conditionalFormatting sqref="E533">
    <cfRule type="cellIs" dxfId="87" priority="40" operator="equal">
      <formula>Cph</formula>
    </cfRule>
  </conditionalFormatting>
  <conditionalFormatting sqref="E477:E478">
    <cfRule type="cellIs" dxfId="86" priority="39" operator="equal">
      <formula>Cph</formula>
    </cfRule>
  </conditionalFormatting>
  <conditionalFormatting sqref="E522">
    <cfRule type="cellIs" dxfId="85" priority="36" operator="equal">
      <formula>"Esbjerg"</formula>
    </cfRule>
    <cfRule type="cellIs" dxfId="84" priority="37" operator="equal">
      <formula>"Aalborg"</formula>
    </cfRule>
  </conditionalFormatting>
  <conditionalFormatting sqref="E522">
    <cfRule type="cellIs" dxfId="83" priority="35" operator="equal">
      <formula>Cph</formula>
    </cfRule>
  </conditionalFormatting>
  <conditionalFormatting sqref="E523">
    <cfRule type="cellIs" dxfId="82" priority="33" operator="equal">
      <formula>"Esbjerg"</formula>
    </cfRule>
    <cfRule type="cellIs" dxfId="81" priority="34" operator="equal">
      <formula>"Aalborg"</formula>
    </cfRule>
  </conditionalFormatting>
  <conditionalFormatting sqref="E523">
    <cfRule type="cellIs" dxfId="80" priority="32" operator="equal">
      <formula>Cph</formula>
    </cfRule>
  </conditionalFormatting>
  <conditionalFormatting sqref="E524">
    <cfRule type="cellIs" dxfId="79" priority="30" operator="equal">
      <formula>"Esbjerg"</formula>
    </cfRule>
    <cfRule type="cellIs" dxfId="78" priority="31" operator="equal">
      <formula>"Aalborg"</formula>
    </cfRule>
  </conditionalFormatting>
  <conditionalFormatting sqref="E524">
    <cfRule type="cellIs" dxfId="77" priority="29" operator="equal">
      <formula>Cph</formula>
    </cfRule>
  </conditionalFormatting>
  <conditionalFormatting sqref="E525">
    <cfRule type="cellIs" dxfId="76" priority="27" operator="equal">
      <formula>"Esbjerg"</formula>
    </cfRule>
    <cfRule type="cellIs" dxfId="75" priority="28" operator="equal">
      <formula>"Aalborg"</formula>
    </cfRule>
  </conditionalFormatting>
  <conditionalFormatting sqref="E525">
    <cfRule type="cellIs" dxfId="74" priority="26" operator="equal">
      <formula>Cph</formula>
    </cfRule>
  </conditionalFormatting>
  <conditionalFormatting sqref="E392">
    <cfRule type="cellIs" dxfId="73" priority="25" operator="equal">
      <formula>Cph</formula>
    </cfRule>
  </conditionalFormatting>
  <conditionalFormatting sqref="E393">
    <cfRule type="cellIs" dxfId="72" priority="24" operator="equal">
      <formula>Cph</formula>
    </cfRule>
  </conditionalFormatting>
  <conditionalFormatting sqref="E394">
    <cfRule type="cellIs" dxfId="71" priority="23" operator="equal">
      <formula>Cph</formula>
    </cfRule>
  </conditionalFormatting>
  <conditionalFormatting sqref="E453">
    <cfRule type="cellIs" dxfId="70" priority="21" operator="equal">
      <formula>"Esbjerg"</formula>
    </cfRule>
    <cfRule type="cellIs" dxfId="69" priority="22" operator="equal">
      <formula>"Aalborg"</formula>
    </cfRule>
  </conditionalFormatting>
  <conditionalFormatting sqref="E453">
    <cfRule type="cellIs" dxfId="68" priority="20" operator="equal">
      <formula>Cph</formula>
    </cfRule>
  </conditionalFormatting>
  <conditionalFormatting sqref="E432">
    <cfRule type="cellIs" dxfId="67" priority="19" operator="equal">
      <formula>Cph</formula>
    </cfRule>
  </conditionalFormatting>
  <conditionalFormatting sqref="E436">
    <cfRule type="cellIs" dxfId="66" priority="18" operator="equal">
      <formula>Cph</formula>
    </cfRule>
  </conditionalFormatting>
  <conditionalFormatting sqref="E384">
    <cfRule type="cellIs" dxfId="65" priority="17" operator="equal">
      <formula>Cph</formula>
    </cfRule>
  </conditionalFormatting>
  <conditionalFormatting sqref="E513">
    <cfRule type="cellIs" dxfId="64" priority="15" operator="equal">
      <formula>"Esbjerg"</formula>
    </cfRule>
    <cfRule type="cellIs" dxfId="63" priority="16" operator="equal">
      <formula>"Aalborg"</formula>
    </cfRule>
  </conditionalFormatting>
  <conditionalFormatting sqref="E536">
    <cfRule type="cellIs" dxfId="62" priority="14" operator="equal">
      <formula>Cph</formula>
    </cfRule>
  </conditionalFormatting>
  <conditionalFormatting sqref="E537">
    <cfRule type="cellIs" dxfId="61" priority="13" operator="equal">
      <formula>Cph</formula>
    </cfRule>
  </conditionalFormatting>
  <conditionalFormatting sqref="E538">
    <cfRule type="cellIs" dxfId="60" priority="12" operator="equal">
      <formula>Cph</formula>
    </cfRule>
  </conditionalFormatting>
  <conditionalFormatting sqref="E539">
    <cfRule type="cellIs" dxfId="59" priority="11" operator="equal">
      <formula>Cph</formula>
    </cfRule>
  </conditionalFormatting>
  <conditionalFormatting sqref="E540">
    <cfRule type="cellIs" dxfId="58" priority="10" operator="equal">
      <formula>Cph</formula>
    </cfRule>
  </conditionalFormatting>
  <conditionalFormatting sqref="E541">
    <cfRule type="cellIs" dxfId="57" priority="9" operator="equal">
      <formula>Cph</formula>
    </cfRule>
  </conditionalFormatting>
  <conditionalFormatting sqref="E542">
    <cfRule type="cellIs" dxfId="56" priority="8" operator="equal">
      <formula>Cph</formula>
    </cfRule>
  </conditionalFormatting>
  <conditionalFormatting sqref="E543">
    <cfRule type="cellIs" dxfId="55" priority="7" operator="equal">
      <formula>Cph</formula>
    </cfRule>
  </conditionalFormatting>
  <conditionalFormatting sqref="E200">
    <cfRule type="cellIs" dxfId="54" priority="6" operator="equal">
      <formula>Cph</formula>
    </cfRule>
  </conditionalFormatting>
  <conditionalFormatting sqref="E203:E207">
    <cfRule type="cellIs" dxfId="53" priority="5" operator="equal">
      <formula>Cph</formula>
    </cfRule>
  </conditionalFormatting>
  <conditionalFormatting sqref="E201">
    <cfRule type="cellIs" dxfId="52" priority="4" operator="equal">
      <formula>Cph</formula>
    </cfRule>
  </conditionalFormatting>
  <conditionalFormatting sqref="E544">
    <cfRule type="cellIs" dxfId="51" priority="2" operator="equal">
      <formula>Cph</formula>
    </cfRule>
  </conditionalFormatting>
  <conditionalFormatting sqref="E545">
    <cfRule type="cellIs" dxfId="50" priority="1" operator="equal">
      <formula>Cph</formula>
    </cfRule>
  </conditionalFormatting>
  <dataValidations disablePrompts="1" count="2">
    <dataValidation type="list" allowBlank="1" showInputMessage="1" showErrorMessage="1" sqref="AA501:AA502">
      <formula1>#REF!</formula1>
    </dataValidation>
    <dataValidation type="list" allowBlank="1" showInputMessage="1" showErrorMessage="1" sqref="AA153 AA185 AA161 AA180 AA151:AB151 AA420 AA411 AA432">
      <formula1>#REF!</formula1>
    </dataValidation>
  </dataValidations>
  <pageMargins left="0.7" right="0.7" top="0.75" bottom="0.75" header="0.3" footer="0.3"/>
  <pageSetup paperSize="9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[1]Normer!#REF!</xm:f>
          </x14:formula1>
          <xm:sqref>Z419 AA412:AA416 AA539</xm:sqref>
        </x14:dataValidation>
        <x14:dataValidation type="list" allowBlank="1" showInputMessage="1" showErrorMessage="1">
          <x14:formula1>
            <xm:f>'[2]Timer pr. sekt og underviser'!#REF!</xm:f>
          </x14:formula1>
          <xm:sqref>AA149:AA150</xm:sqref>
        </x14:dataValidation>
        <x14:dataValidation type="list" allowBlank="1" showInputMessage="1" showErrorMessage="1">
          <x14:formula1>
            <xm:f>'[3]Timer pr. sekt og underviser'!#REF!</xm:f>
          </x14:formula1>
          <xm:sqref>AA152 AA157:AA158 AA186 AA189:AA193 AA155 AA167:AA170</xm:sqref>
        </x14:dataValidation>
        <x14:dataValidation type="list" allowBlank="1" showInputMessage="1" showErrorMessage="1">
          <x14:formula1>
            <xm:f>'[4]Timer pr. sekt og underviser'!#REF!</xm:f>
          </x14:formula1>
          <xm:sqref>AA173:AA174 AA437</xm:sqref>
        </x14:dataValidation>
        <x14:dataValidation type="list" allowBlank="1" showInputMessage="1" showErrorMessage="1">
          <x14:formula1>
            <xm:f>[5]Normer!#REF!</xm:f>
          </x14:formula1>
          <xm:sqref>AA182 AA476 AA478</xm:sqref>
        </x14:dataValidation>
        <x14:dataValidation type="list" allowBlank="1" showInputMessage="1" showErrorMessage="1">
          <x14:formula1>
            <xm:f>'[6]Stud tal'!#REF!</xm:f>
          </x14:formula1>
          <xm:sqref>AA181 AA162:AA164</xm:sqref>
        </x14:dataValidation>
        <x14:dataValidation type="list" allowBlank="1" showInputMessage="1" showErrorMessage="1">
          <x14:formula1>
            <xm:f>'[5]Stud tal'!#REF!</xm:f>
          </x14:formula1>
          <xm:sqref>AA154 AA156 AA159:AA160 AA183:AA184 AA187:AA188 AA171:AA172 AA175:AA176 AA178:AA179 AA165:AA166 AA434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13" sqref="C13"/>
    </sheetView>
  </sheetViews>
  <sheetFormatPr defaultColWidth="8.85546875" defaultRowHeight="15" x14ac:dyDescent="0.25"/>
  <cols>
    <col min="1" max="1" width="28" customWidth="1"/>
    <col min="3" max="3" width="80.140625" customWidth="1"/>
  </cols>
  <sheetData>
    <row r="1" spans="1:3" x14ac:dyDescent="0.25">
      <c r="A1" s="60"/>
      <c r="B1" s="60"/>
      <c r="C1" s="60"/>
    </row>
    <row r="2" spans="1:3" ht="23.25" x14ac:dyDescent="0.25">
      <c r="A2" s="4" t="s">
        <v>514</v>
      </c>
      <c r="B2" s="60"/>
      <c r="C2" s="60"/>
    </row>
    <row r="3" spans="1:3" x14ac:dyDescent="0.25">
      <c r="A3" s="60"/>
      <c r="B3" s="60"/>
      <c r="C3" s="60"/>
    </row>
    <row r="4" spans="1:3" x14ac:dyDescent="0.25">
      <c r="A4" s="7" t="s">
        <v>4</v>
      </c>
      <c r="B4" s="7" t="s">
        <v>515</v>
      </c>
      <c r="C4" s="7" t="s">
        <v>516</v>
      </c>
    </row>
    <row r="5" spans="1:3" x14ac:dyDescent="0.25">
      <c r="A5" t="s">
        <v>517</v>
      </c>
      <c r="B5">
        <v>150</v>
      </c>
      <c r="C5" t="s">
        <v>518</v>
      </c>
    </row>
    <row r="6" spans="1:3" x14ac:dyDescent="0.25">
      <c r="A6" t="s">
        <v>519</v>
      </c>
      <c r="B6">
        <v>1.5</v>
      </c>
      <c r="C6" t="s">
        <v>520</v>
      </c>
    </row>
    <row r="7" spans="1:3" x14ac:dyDescent="0.25">
      <c r="A7" t="s">
        <v>521</v>
      </c>
      <c r="B7" s="150">
        <v>0.5</v>
      </c>
      <c r="C7" t="s">
        <v>655</v>
      </c>
    </row>
    <row r="8" spans="1:3" x14ac:dyDescent="0.25">
      <c r="A8" t="s">
        <v>67</v>
      </c>
      <c r="B8">
        <v>1</v>
      </c>
      <c r="C8" t="s">
        <v>522</v>
      </c>
    </row>
    <row r="9" spans="1:3" x14ac:dyDescent="0.25">
      <c r="A9" t="s">
        <v>523</v>
      </c>
      <c r="B9">
        <v>100</v>
      </c>
      <c r="C9" t="s">
        <v>524</v>
      </c>
    </row>
    <row r="10" spans="1:3" x14ac:dyDescent="0.25">
      <c r="A10" t="s">
        <v>48</v>
      </c>
      <c r="B10">
        <v>0.33329999999999999</v>
      </c>
      <c r="C10" t="s">
        <v>525</v>
      </c>
    </row>
    <row r="11" spans="1:3" x14ac:dyDescent="0.25">
      <c r="A11" t="s">
        <v>94</v>
      </c>
      <c r="B11">
        <v>0.33329999999999999</v>
      </c>
      <c r="C11" t="s">
        <v>526</v>
      </c>
    </row>
    <row r="12" spans="1:3" x14ac:dyDescent="0.25">
      <c r="A12" t="s">
        <v>527</v>
      </c>
      <c r="B12">
        <v>2</v>
      </c>
      <c r="C12" t="s">
        <v>528</v>
      </c>
    </row>
    <row r="13" spans="1:3" x14ac:dyDescent="0.25">
      <c r="A13" t="s">
        <v>529</v>
      </c>
      <c r="B13">
        <v>8</v>
      </c>
      <c r="C13" t="s">
        <v>530</v>
      </c>
    </row>
    <row r="14" spans="1:3" x14ac:dyDescent="0.25">
      <c r="A14" t="s">
        <v>531</v>
      </c>
      <c r="B14">
        <v>5</v>
      </c>
      <c r="C14" t="s">
        <v>532</v>
      </c>
    </row>
    <row r="15" spans="1:3" x14ac:dyDescent="0.25">
      <c r="A15" t="s">
        <v>533</v>
      </c>
      <c r="B15">
        <v>10</v>
      </c>
    </row>
    <row r="16" spans="1:3" x14ac:dyDescent="0.25">
      <c r="A16" t="s">
        <v>534</v>
      </c>
      <c r="B16">
        <v>1</v>
      </c>
      <c r="C16" t="s">
        <v>534</v>
      </c>
    </row>
    <row r="17" spans="1:3" x14ac:dyDescent="0.25">
      <c r="A17" t="s">
        <v>535</v>
      </c>
      <c r="B17">
        <v>2</v>
      </c>
    </row>
    <row r="18" spans="1:3" x14ac:dyDescent="0.25">
      <c r="A18" t="s">
        <v>536</v>
      </c>
      <c r="B18">
        <v>60</v>
      </c>
    </row>
    <row r="19" spans="1:3" x14ac:dyDescent="0.25">
      <c r="A19" t="s">
        <v>537</v>
      </c>
      <c r="B19">
        <v>40</v>
      </c>
    </row>
    <row r="20" spans="1:3" x14ac:dyDescent="0.25">
      <c r="A20" t="s">
        <v>538</v>
      </c>
      <c r="B20">
        <v>40</v>
      </c>
    </row>
    <row r="21" spans="1:3" x14ac:dyDescent="0.25">
      <c r="A21" t="s">
        <v>539</v>
      </c>
      <c r="B21">
        <v>25</v>
      </c>
    </row>
    <row r="22" spans="1:3" x14ac:dyDescent="0.25">
      <c r="A22" s="62" t="s">
        <v>540</v>
      </c>
      <c r="B22" s="60">
        <v>30</v>
      </c>
      <c r="C22" s="60"/>
    </row>
    <row r="23" spans="1:3" x14ac:dyDescent="0.25">
      <c r="A23" s="62" t="s">
        <v>541</v>
      </c>
      <c r="B23" s="60">
        <v>75</v>
      </c>
      <c r="C23" s="62" t="s">
        <v>542</v>
      </c>
    </row>
  </sheetData>
  <conditionalFormatting sqref="B4:C4">
    <cfRule type="cellIs" dxfId="49" priority="3" operator="equal">
      <formula>"Esbjerg"</formula>
    </cfRule>
    <cfRule type="cellIs" dxfId="48" priority="4" operator="equal">
      <formula>"Aalborg"</formula>
    </cfRule>
  </conditionalFormatting>
  <conditionalFormatting sqref="A4">
    <cfRule type="cellIs" dxfId="47" priority="1" operator="equal">
      <formula>"Esbjerg"</formula>
    </cfRule>
    <cfRule type="cellIs" dxfId="46" priority="2" operator="equal">
      <formula>"Aalborg"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B20" workbookViewId="0">
      <selection activeCell="B39" sqref="B39"/>
    </sheetView>
  </sheetViews>
  <sheetFormatPr defaultColWidth="8.85546875" defaultRowHeight="15" x14ac:dyDescent="0.25"/>
  <cols>
    <col min="1" max="1" width="20.140625" customWidth="1"/>
    <col min="2" max="2" width="20" customWidth="1"/>
    <col min="3" max="3" width="17.42578125" customWidth="1"/>
  </cols>
  <sheetData>
    <row r="1" spans="1:3" ht="23.25" x14ac:dyDescent="0.25">
      <c r="A1" s="59" t="s">
        <v>495</v>
      </c>
      <c r="B1" s="60"/>
      <c r="C1" s="60"/>
    </row>
    <row r="2" spans="1:3" ht="23.25" x14ac:dyDescent="0.25">
      <c r="A2" s="59"/>
      <c r="B2" s="60"/>
      <c r="C2" s="60"/>
    </row>
    <row r="3" spans="1:3" x14ac:dyDescent="0.25">
      <c r="A3" s="61" t="s">
        <v>5</v>
      </c>
      <c r="B3" s="61" t="s">
        <v>496</v>
      </c>
      <c r="C3" s="61" t="s">
        <v>497</v>
      </c>
    </row>
    <row r="4" spans="1:3" x14ac:dyDescent="0.25">
      <c r="A4" s="60" t="s">
        <v>208</v>
      </c>
      <c r="B4" s="60">
        <v>52</v>
      </c>
      <c r="C4" s="60" t="s">
        <v>128</v>
      </c>
    </row>
    <row r="5" spans="1:3" x14ac:dyDescent="0.25">
      <c r="A5" s="60" t="s">
        <v>257</v>
      </c>
      <c r="B5" s="60">
        <v>63</v>
      </c>
      <c r="C5" s="60"/>
    </row>
    <row r="6" spans="1:3" x14ac:dyDescent="0.25">
      <c r="A6" s="60" t="s">
        <v>498</v>
      </c>
      <c r="B6" s="60">
        <v>45</v>
      </c>
      <c r="C6" s="60"/>
    </row>
    <row r="7" spans="1:3" x14ac:dyDescent="0.25">
      <c r="A7" s="60" t="s">
        <v>228</v>
      </c>
      <c r="B7" s="60">
        <v>10</v>
      </c>
      <c r="C7" s="60"/>
    </row>
    <row r="8" spans="1:3" x14ac:dyDescent="0.25">
      <c r="A8" s="60" t="s">
        <v>275</v>
      </c>
      <c r="B8" s="60">
        <v>12</v>
      </c>
      <c r="C8" s="60"/>
    </row>
    <row r="9" spans="1:3" x14ac:dyDescent="0.25">
      <c r="A9" s="62" t="s">
        <v>499</v>
      </c>
      <c r="B9" s="60">
        <v>16</v>
      </c>
      <c r="C9" s="60"/>
    </row>
    <row r="10" spans="1:3" x14ac:dyDescent="0.25">
      <c r="A10" s="60" t="s">
        <v>242</v>
      </c>
      <c r="B10" s="60">
        <v>10</v>
      </c>
      <c r="C10" s="60"/>
    </row>
    <row r="11" spans="1:3" x14ac:dyDescent="0.25">
      <c r="A11" s="60" t="s">
        <v>169</v>
      </c>
      <c r="B11" s="60">
        <v>25</v>
      </c>
      <c r="C11" s="60"/>
    </row>
    <row r="12" spans="1:3" x14ac:dyDescent="0.25">
      <c r="A12" s="60" t="s">
        <v>130</v>
      </c>
      <c r="B12" s="60">
        <v>16</v>
      </c>
      <c r="C12" s="60"/>
    </row>
    <row r="13" spans="1:3" x14ac:dyDescent="0.25">
      <c r="A13" s="60" t="s">
        <v>500</v>
      </c>
      <c r="B13" s="60">
        <v>5</v>
      </c>
      <c r="C13" s="60"/>
    </row>
    <row r="14" spans="1:3" x14ac:dyDescent="0.25">
      <c r="A14" s="60" t="s">
        <v>308</v>
      </c>
      <c r="B14" s="60">
        <v>0</v>
      </c>
      <c r="C14" s="60"/>
    </row>
    <row r="15" spans="1:3" x14ac:dyDescent="0.25">
      <c r="A15" s="60" t="s">
        <v>426</v>
      </c>
      <c r="B15" s="60">
        <v>21</v>
      </c>
      <c r="C15" s="60"/>
    </row>
    <row r="16" spans="1:3" x14ac:dyDescent="0.25">
      <c r="A16" s="60" t="s">
        <v>424</v>
      </c>
      <c r="B16" s="60">
        <v>0</v>
      </c>
      <c r="C16" s="60"/>
    </row>
    <row r="17" spans="1:3" x14ac:dyDescent="0.25">
      <c r="A17" s="60" t="s">
        <v>427</v>
      </c>
      <c r="B17" s="60">
        <v>9</v>
      </c>
      <c r="C17" s="60"/>
    </row>
    <row r="18" spans="1:3" x14ac:dyDescent="0.25">
      <c r="A18" s="60" t="s">
        <v>179</v>
      </c>
      <c r="B18" s="60">
        <v>3</v>
      </c>
      <c r="C18" s="60"/>
    </row>
    <row r="19" spans="1:3" x14ac:dyDescent="0.25">
      <c r="A19" s="60" t="s">
        <v>316</v>
      </c>
      <c r="B19" s="60">
        <v>8</v>
      </c>
      <c r="C19" s="60"/>
    </row>
    <row r="20" spans="1:3" x14ac:dyDescent="0.25">
      <c r="A20" s="60" t="s">
        <v>103</v>
      </c>
      <c r="B20" s="60">
        <v>3</v>
      </c>
      <c r="C20" s="62" t="s">
        <v>501</v>
      </c>
    </row>
    <row r="21" spans="1:3" x14ac:dyDescent="0.25">
      <c r="A21" s="60" t="s">
        <v>107</v>
      </c>
      <c r="B21" s="60">
        <v>7</v>
      </c>
      <c r="C21" s="60"/>
    </row>
    <row r="22" spans="1:3" x14ac:dyDescent="0.25">
      <c r="A22" s="60" t="s">
        <v>502</v>
      </c>
      <c r="B22" s="60">
        <v>0</v>
      </c>
      <c r="C22" s="60"/>
    </row>
    <row r="23" spans="1:3" x14ac:dyDescent="0.25">
      <c r="A23" s="60" t="s">
        <v>325</v>
      </c>
      <c r="B23" s="60">
        <v>6</v>
      </c>
      <c r="C23" s="60"/>
    </row>
    <row r="24" spans="1:3" x14ac:dyDescent="0.25">
      <c r="A24" s="60" t="s">
        <v>199</v>
      </c>
      <c r="B24" s="60">
        <v>18</v>
      </c>
      <c r="C24" s="60"/>
    </row>
    <row r="25" spans="1:3" x14ac:dyDescent="0.25">
      <c r="A25" s="60" t="s">
        <v>144</v>
      </c>
      <c r="B25" s="60">
        <v>4</v>
      </c>
      <c r="C25" s="60"/>
    </row>
    <row r="26" spans="1:3" x14ac:dyDescent="0.25">
      <c r="A26" s="60" t="s">
        <v>429</v>
      </c>
      <c r="B26" s="60">
        <v>10</v>
      </c>
      <c r="C26" s="60"/>
    </row>
    <row r="27" spans="1:3" x14ac:dyDescent="0.25">
      <c r="A27" s="60" t="s">
        <v>184</v>
      </c>
      <c r="B27" s="60">
        <v>10</v>
      </c>
      <c r="C27" s="60"/>
    </row>
    <row r="28" spans="1:3" x14ac:dyDescent="0.25">
      <c r="A28" s="60" t="s">
        <v>329</v>
      </c>
      <c r="B28" s="60">
        <v>5</v>
      </c>
      <c r="C28" s="60"/>
    </row>
    <row r="29" spans="1:3" x14ac:dyDescent="0.25">
      <c r="A29" s="60" t="s">
        <v>68</v>
      </c>
      <c r="B29" s="60">
        <v>1.5</v>
      </c>
      <c r="C29" s="60"/>
    </row>
    <row r="30" spans="1:3" x14ac:dyDescent="0.25">
      <c r="A30" s="60" t="s">
        <v>83</v>
      </c>
      <c r="B30" s="60">
        <v>15</v>
      </c>
      <c r="C30" s="60"/>
    </row>
    <row r="31" spans="1:3" x14ac:dyDescent="0.25">
      <c r="A31" s="62" t="s">
        <v>503</v>
      </c>
      <c r="B31" s="60">
        <v>1</v>
      </c>
      <c r="C31" s="60"/>
    </row>
    <row r="32" spans="1:3" x14ac:dyDescent="0.25">
      <c r="A32" s="60" t="s">
        <v>504</v>
      </c>
      <c r="B32" s="60">
        <v>0</v>
      </c>
      <c r="C32" s="60"/>
    </row>
    <row r="33" spans="1:3" x14ac:dyDescent="0.25">
      <c r="A33" s="60" t="s">
        <v>505</v>
      </c>
      <c r="B33" s="60">
        <v>4</v>
      </c>
      <c r="C33" s="60" t="s">
        <v>506</v>
      </c>
    </row>
    <row r="34" spans="1:3" x14ac:dyDescent="0.25">
      <c r="A34" s="62" t="s">
        <v>456</v>
      </c>
      <c r="B34" s="60">
        <v>2</v>
      </c>
      <c r="C34" s="60" t="s">
        <v>506</v>
      </c>
    </row>
    <row r="35" spans="1:3" x14ac:dyDescent="0.25">
      <c r="A35" s="62" t="s">
        <v>507</v>
      </c>
      <c r="B35" s="60">
        <v>0</v>
      </c>
      <c r="C35" s="60" t="s">
        <v>506</v>
      </c>
    </row>
    <row r="36" spans="1:3" x14ac:dyDescent="0.25">
      <c r="A36" s="62" t="s">
        <v>454</v>
      </c>
      <c r="B36" s="60">
        <v>8</v>
      </c>
      <c r="C36" s="60" t="s">
        <v>506</v>
      </c>
    </row>
    <row r="37" spans="1:3" x14ac:dyDescent="0.25">
      <c r="A37" s="62" t="s">
        <v>492</v>
      </c>
      <c r="B37" s="60">
        <v>48</v>
      </c>
      <c r="C37" s="60" t="s">
        <v>508</v>
      </c>
    </row>
    <row r="38" spans="1:3" x14ac:dyDescent="0.25">
      <c r="A38" s="62" t="s">
        <v>493</v>
      </c>
      <c r="B38" s="60">
        <v>21</v>
      </c>
      <c r="C38" s="60" t="s">
        <v>508</v>
      </c>
    </row>
    <row r="39" spans="1:3" x14ac:dyDescent="0.25">
      <c r="A39" s="62" t="s">
        <v>494</v>
      </c>
      <c r="B39" s="60">
        <v>18</v>
      </c>
      <c r="C39" s="60" t="s">
        <v>508</v>
      </c>
    </row>
    <row r="40" spans="1:3" x14ac:dyDescent="0.25">
      <c r="A40" s="62" t="s">
        <v>509</v>
      </c>
      <c r="B40" s="60">
        <v>18</v>
      </c>
      <c r="C40" s="60" t="s">
        <v>508</v>
      </c>
    </row>
    <row r="41" spans="1:3" x14ac:dyDescent="0.25">
      <c r="A41" s="62" t="s">
        <v>510</v>
      </c>
      <c r="B41" s="60">
        <v>7</v>
      </c>
      <c r="C41" s="60" t="s">
        <v>508</v>
      </c>
    </row>
    <row r="42" spans="1:3" x14ac:dyDescent="0.25">
      <c r="A42" s="62" t="s">
        <v>511</v>
      </c>
      <c r="B42" s="60">
        <v>3</v>
      </c>
      <c r="C42" s="60" t="s">
        <v>508</v>
      </c>
    </row>
    <row r="43" spans="1:3" x14ac:dyDescent="0.25">
      <c r="A43" s="62" t="s">
        <v>512</v>
      </c>
      <c r="B43" s="60">
        <v>1</v>
      </c>
      <c r="C43" s="60" t="s">
        <v>508</v>
      </c>
    </row>
    <row r="44" spans="1:3" ht="15.75" thickBot="1" x14ac:dyDescent="0.3">
      <c r="A44" s="63" t="s">
        <v>513</v>
      </c>
      <c r="B44" s="63">
        <f>SUM(B4:B43)</f>
        <v>505.5</v>
      </c>
      <c r="C44" s="60"/>
    </row>
    <row r="45" spans="1:3" ht="15.75" thickTop="1" x14ac:dyDescent="0.25">
      <c r="A45" s="60"/>
      <c r="B45" s="60"/>
      <c r="C45" s="60"/>
    </row>
    <row r="46" spans="1:3" x14ac:dyDescent="0.25">
      <c r="A46" s="60"/>
      <c r="B46" s="60"/>
      <c r="C46" s="60"/>
    </row>
    <row r="47" spans="1:3" x14ac:dyDescent="0.25">
      <c r="A47" s="60"/>
      <c r="B47" s="60"/>
      <c r="C47" s="60"/>
    </row>
    <row r="48" spans="1:3" x14ac:dyDescent="0.25">
      <c r="A48" s="60"/>
      <c r="B48" s="60"/>
      <c r="C48" s="60"/>
    </row>
    <row r="49" spans="1:3" x14ac:dyDescent="0.25">
      <c r="A49" s="60"/>
      <c r="B49" s="60"/>
      <c r="C49" s="60"/>
    </row>
    <row r="50" spans="1:3" x14ac:dyDescent="0.25">
      <c r="A50" s="60"/>
      <c r="B50" s="60"/>
      <c r="C50" s="60"/>
    </row>
    <row r="51" spans="1:3" x14ac:dyDescent="0.25">
      <c r="A51" s="60"/>
      <c r="B51" s="60"/>
      <c r="C51" s="60"/>
    </row>
    <row r="52" spans="1:3" x14ac:dyDescent="0.25">
      <c r="A52" s="60"/>
      <c r="B52" s="60"/>
      <c r="C52" s="60"/>
    </row>
    <row r="53" spans="1:3" x14ac:dyDescent="0.25">
      <c r="A53" s="60"/>
      <c r="B53" s="60"/>
      <c r="C53" s="60"/>
    </row>
    <row r="54" spans="1:3" x14ac:dyDescent="0.25">
      <c r="A54" s="60"/>
      <c r="B54" s="60"/>
      <c r="C54" s="60"/>
    </row>
  </sheetData>
  <conditionalFormatting sqref="A3:B3">
    <cfRule type="cellIs" dxfId="45" priority="3" operator="equal">
      <formula>"Esbjerg"</formula>
    </cfRule>
    <cfRule type="cellIs" dxfId="44" priority="4" operator="equal">
      <formula>"Aalborg"</formula>
    </cfRule>
  </conditionalFormatting>
  <conditionalFormatting sqref="C3">
    <cfRule type="cellIs" dxfId="43" priority="1" operator="equal">
      <formula>"Esbjerg"</formula>
    </cfRule>
    <cfRule type="cellIs" dxfId="42" priority="2" operator="equal">
      <formula>"Aalborg"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5"/>
  <sheetViews>
    <sheetView topLeftCell="A12" zoomScale="125" zoomScaleNormal="125" zoomScalePageLayoutView="125" workbookViewId="0">
      <selection activeCell="L17" sqref="L17"/>
    </sheetView>
  </sheetViews>
  <sheetFormatPr defaultColWidth="11.42578125" defaultRowHeight="15" x14ac:dyDescent="0.25"/>
  <cols>
    <col min="12" max="12" width="19.42578125" customWidth="1"/>
  </cols>
  <sheetData>
    <row r="1" spans="1:16" x14ac:dyDescent="0.25">
      <c r="A1" s="83" t="s">
        <v>720</v>
      </c>
      <c r="C1" s="84" t="s">
        <v>626</v>
      </c>
    </row>
    <row r="2" spans="1:16" ht="31.5" x14ac:dyDescent="0.5">
      <c r="B2" s="85" t="s">
        <v>629</v>
      </c>
      <c r="C2" s="77"/>
    </row>
    <row r="3" spans="1:16" x14ac:dyDescent="0.25">
      <c r="C3" s="77"/>
    </row>
    <row r="4" spans="1:16" ht="15.75" thickBot="1" x14ac:dyDescent="0.3">
      <c r="C4" t="s">
        <v>630</v>
      </c>
    </row>
    <row r="5" spans="1:16" ht="15.75" thickBot="1" x14ac:dyDescent="0.3">
      <c r="B5" s="86" t="s">
        <v>631</v>
      </c>
      <c r="C5" s="7" t="s">
        <v>4</v>
      </c>
      <c r="D5" s="87" t="s">
        <v>5</v>
      </c>
      <c r="E5" s="88" t="s">
        <v>7</v>
      </c>
      <c r="F5" s="88" t="s">
        <v>632</v>
      </c>
      <c r="G5" s="88" t="s">
        <v>27</v>
      </c>
      <c r="H5" s="89" t="s">
        <v>29</v>
      </c>
      <c r="I5" s="90" t="s">
        <v>30</v>
      </c>
      <c r="J5" s="169" t="s">
        <v>723</v>
      </c>
      <c r="M5" s="138"/>
      <c r="N5" s="138"/>
    </row>
    <row r="6" spans="1:16" ht="15.75" thickBot="1" x14ac:dyDescent="0.3">
      <c r="B6" s="91" t="s">
        <v>633</v>
      </c>
      <c r="C6" s="92" t="s">
        <v>38</v>
      </c>
      <c r="D6" s="93"/>
      <c r="E6" s="93"/>
      <c r="F6" s="93"/>
      <c r="G6" s="93" t="s">
        <v>43</v>
      </c>
      <c r="H6" s="94"/>
      <c r="I6" s="94"/>
      <c r="J6" s="94"/>
      <c r="L6" s="171"/>
      <c r="M6" s="138"/>
      <c r="N6" s="138"/>
    </row>
    <row r="7" spans="1:16" ht="36.75" thickBot="1" x14ac:dyDescent="0.6">
      <c r="B7" s="95"/>
      <c r="C7" s="96" t="s">
        <v>320</v>
      </c>
      <c r="D7" s="97"/>
      <c r="E7" s="97"/>
      <c r="F7" s="97"/>
      <c r="G7" s="97" t="s">
        <v>43</v>
      </c>
      <c r="H7" s="94"/>
      <c r="I7" s="98"/>
      <c r="J7" s="96"/>
      <c r="K7" s="205"/>
      <c r="L7" s="160"/>
      <c r="M7" s="160"/>
      <c r="N7" s="160"/>
      <c r="O7" s="171"/>
      <c r="P7" s="171"/>
    </row>
    <row r="8" spans="1:16" x14ac:dyDescent="0.25">
      <c r="B8" s="95"/>
      <c r="C8" s="96" t="s">
        <v>399</v>
      </c>
      <c r="D8" s="97"/>
      <c r="E8" s="97"/>
      <c r="F8" s="97"/>
      <c r="G8" s="97" t="s">
        <v>43</v>
      </c>
      <c r="H8" s="94"/>
      <c r="I8" s="98"/>
      <c r="J8" s="96"/>
      <c r="K8" s="171"/>
      <c r="L8" s="160"/>
      <c r="M8" s="160"/>
      <c r="N8" s="160"/>
      <c r="O8" s="171"/>
      <c r="P8" s="171"/>
    </row>
    <row r="9" spans="1:16" x14ac:dyDescent="0.25">
      <c r="B9" s="95"/>
      <c r="C9" s="96" t="s">
        <v>634</v>
      </c>
      <c r="D9" s="97"/>
      <c r="E9" s="97"/>
      <c r="F9" s="97"/>
      <c r="G9" s="97" t="s">
        <v>43</v>
      </c>
      <c r="H9" s="97"/>
      <c r="I9" s="98"/>
      <c r="J9" s="96" t="s">
        <v>634</v>
      </c>
      <c r="K9" s="171"/>
      <c r="L9" s="171"/>
      <c r="M9" s="160"/>
      <c r="N9" s="160"/>
      <c r="O9" s="171"/>
      <c r="P9" s="171"/>
    </row>
    <row r="10" spans="1:16" ht="15.75" thickBot="1" x14ac:dyDescent="0.3">
      <c r="B10" s="95"/>
      <c r="C10" s="96" t="s">
        <v>634</v>
      </c>
      <c r="D10" s="97"/>
      <c r="E10" s="97"/>
      <c r="F10" s="97"/>
      <c r="G10" s="97" t="s">
        <v>43</v>
      </c>
      <c r="H10" s="97"/>
      <c r="I10" s="98"/>
      <c r="J10" s="96" t="s">
        <v>634</v>
      </c>
      <c r="K10" s="171"/>
      <c r="L10" s="171"/>
      <c r="M10" s="160"/>
      <c r="N10" s="160"/>
      <c r="O10" s="171"/>
      <c r="P10" s="171"/>
    </row>
    <row r="11" spans="1:16" ht="15.75" thickBot="1" x14ac:dyDescent="0.3">
      <c r="B11" s="86" t="s">
        <v>631</v>
      </c>
      <c r="C11" s="99" t="s">
        <v>4</v>
      </c>
      <c r="D11" s="100" t="s">
        <v>5</v>
      </c>
      <c r="E11" s="101" t="s">
        <v>7</v>
      </c>
      <c r="F11" s="101" t="s">
        <v>632</v>
      </c>
      <c r="G11" s="101" t="s">
        <v>27</v>
      </c>
      <c r="H11" s="102" t="s">
        <v>29</v>
      </c>
      <c r="I11" s="103" t="s">
        <v>30</v>
      </c>
      <c r="K11" s="171"/>
      <c r="L11" s="206"/>
      <c r="M11" s="160"/>
      <c r="N11" s="160"/>
      <c r="O11" s="171"/>
      <c r="P11" s="171"/>
    </row>
    <row r="12" spans="1:16" ht="15.75" thickBot="1" x14ac:dyDescent="0.3">
      <c r="B12" s="91" t="s">
        <v>67</v>
      </c>
      <c r="C12" s="104" t="s">
        <v>67</v>
      </c>
      <c r="D12" s="105"/>
      <c r="E12" s="105"/>
      <c r="F12" s="105"/>
      <c r="G12" s="106" t="s">
        <v>43</v>
      </c>
      <c r="H12" s="94"/>
      <c r="I12" s="107"/>
      <c r="K12" s="171"/>
      <c r="L12" s="171"/>
      <c r="M12" s="160"/>
      <c r="N12" s="160"/>
      <c r="O12" s="171"/>
      <c r="P12" s="171"/>
    </row>
    <row r="13" spans="1:16" x14ac:dyDescent="0.25">
      <c r="B13" s="95"/>
      <c r="C13" s="108" t="s">
        <v>635</v>
      </c>
      <c r="D13" s="109"/>
      <c r="E13" s="109"/>
      <c r="F13" s="109"/>
      <c r="G13" s="109" t="s">
        <v>43</v>
      </c>
      <c r="H13" s="94"/>
      <c r="I13" s="110"/>
      <c r="K13" s="171"/>
      <c r="L13" s="171"/>
      <c r="M13" s="207"/>
      <c r="N13" s="160"/>
      <c r="O13" s="171"/>
      <c r="P13" s="171"/>
    </row>
    <row r="14" spans="1:16" x14ac:dyDescent="0.25">
      <c r="B14" s="95"/>
      <c r="C14" s="108" t="s">
        <v>634</v>
      </c>
      <c r="D14" s="109"/>
      <c r="E14" s="109"/>
      <c r="F14" s="109"/>
      <c r="G14" s="109" t="s">
        <v>43</v>
      </c>
      <c r="H14" s="109"/>
      <c r="I14" s="110"/>
      <c r="K14" s="171"/>
      <c r="L14" s="171"/>
      <c r="M14" s="160"/>
      <c r="N14" s="160"/>
      <c r="O14" s="171"/>
      <c r="P14" s="171"/>
    </row>
    <row r="15" spans="1:16" x14ac:dyDescent="0.25">
      <c r="B15" s="95"/>
      <c r="C15" s="108" t="s">
        <v>634</v>
      </c>
      <c r="D15" s="109"/>
      <c r="E15" s="109"/>
      <c r="F15" s="109"/>
      <c r="G15" s="109" t="s">
        <v>43</v>
      </c>
      <c r="H15" s="109"/>
      <c r="I15" s="110"/>
      <c r="K15" s="171"/>
      <c r="L15" s="171"/>
      <c r="M15" s="160"/>
      <c r="N15" s="160"/>
      <c r="O15" s="171"/>
      <c r="P15" s="171"/>
    </row>
    <row r="16" spans="1:16" ht="15.75" thickBot="1" x14ac:dyDescent="0.3">
      <c r="B16" s="95"/>
      <c r="C16" s="108" t="s">
        <v>634</v>
      </c>
      <c r="D16" s="109"/>
      <c r="E16" s="109"/>
      <c r="F16" s="109"/>
      <c r="G16" s="109" t="s">
        <v>43</v>
      </c>
      <c r="H16" s="109"/>
      <c r="I16" s="110"/>
      <c r="K16" s="171"/>
      <c r="L16" s="171"/>
      <c r="M16" s="160"/>
      <c r="N16" s="160"/>
      <c r="O16" s="171"/>
      <c r="P16" s="171"/>
    </row>
    <row r="17" spans="2:14" ht="15.75" thickBot="1" x14ac:dyDescent="0.3">
      <c r="B17" s="86" t="s">
        <v>631</v>
      </c>
      <c r="C17" s="99" t="s">
        <v>4</v>
      </c>
      <c r="D17" s="100" t="s">
        <v>5</v>
      </c>
      <c r="E17" s="101" t="s">
        <v>7</v>
      </c>
      <c r="F17" s="101" t="s">
        <v>632</v>
      </c>
      <c r="G17" s="101" t="s">
        <v>27</v>
      </c>
      <c r="H17" s="102" t="s">
        <v>29</v>
      </c>
      <c r="I17" s="103" t="s">
        <v>30</v>
      </c>
      <c r="M17" s="138"/>
      <c r="N17" s="138"/>
    </row>
    <row r="18" spans="2:14" ht="15.75" thickBot="1" x14ac:dyDescent="0.3">
      <c r="B18" s="91" t="s">
        <v>636</v>
      </c>
      <c r="C18" s="111" t="s">
        <v>636</v>
      </c>
      <c r="D18" s="112"/>
      <c r="E18" s="112"/>
      <c r="F18" s="112"/>
      <c r="G18" s="93" t="s">
        <v>43</v>
      </c>
      <c r="H18" s="94"/>
      <c r="I18" s="113"/>
      <c r="M18" s="138"/>
      <c r="N18" s="138"/>
    </row>
    <row r="19" spans="2:14" ht="15.75" thickBot="1" x14ac:dyDescent="0.3">
      <c r="B19" s="95"/>
      <c r="C19" s="96" t="s">
        <v>97</v>
      </c>
      <c r="D19" s="114"/>
      <c r="E19" s="114"/>
      <c r="F19" s="114"/>
      <c r="G19" s="97" t="s">
        <v>43</v>
      </c>
      <c r="H19" s="94"/>
      <c r="I19" s="115"/>
      <c r="M19" s="138"/>
      <c r="N19" s="138"/>
    </row>
    <row r="20" spans="2:14" ht="15.75" thickBot="1" x14ac:dyDescent="0.3">
      <c r="B20" s="95"/>
      <c r="C20" s="96" t="s">
        <v>637</v>
      </c>
      <c r="D20" s="114"/>
      <c r="E20" s="114"/>
      <c r="F20" s="114"/>
      <c r="G20" s="97" t="s">
        <v>43</v>
      </c>
      <c r="H20" s="94"/>
      <c r="I20" s="114"/>
      <c r="M20" s="138"/>
      <c r="N20" s="138"/>
    </row>
    <row r="21" spans="2:14" ht="15.75" thickBot="1" x14ac:dyDescent="0.3">
      <c r="B21" s="95"/>
      <c r="C21" s="96" t="s">
        <v>638</v>
      </c>
      <c r="D21" s="114"/>
      <c r="E21" s="114"/>
      <c r="F21" s="114"/>
      <c r="G21" s="97" t="s">
        <v>43</v>
      </c>
      <c r="H21" s="94"/>
      <c r="I21" s="115"/>
      <c r="M21" s="138"/>
      <c r="N21" s="138"/>
    </row>
    <row r="22" spans="2:14" ht="15.75" thickBot="1" x14ac:dyDescent="0.3">
      <c r="B22" s="95"/>
      <c r="C22" s="161" t="s">
        <v>604</v>
      </c>
      <c r="D22" s="162"/>
      <c r="E22" s="162"/>
      <c r="F22" s="162"/>
      <c r="G22" s="97" t="s">
        <v>43</v>
      </c>
      <c r="H22" s="94"/>
      <c r="I22" s="163"/>
      <c r="M22" s="138"/>
      <c r="N22" s="138"/>
    </row>
    <row r="23" spans="2:14" ht="15.75" thickBot="1" x14ac:dyDescent="0.3">
      <c r="B23" s="95"/>
      <c r="C23" s="117" t="s">
        <v>622</v>
      </c>
      <c r="D23" s="162"/>
      <c r="E23" s="162"/>
      <c r="F23" s="162"/>
      <c r="G23" s="97" t="s">
        <v>43</v>
      </c>
      <c r="H23" s="94"/>
      <c r="I23" s="163"/>
      <c r="M23" s="138"/>
      <c r="N23" s="138"/>
    </row>
    <row r="24" spans="2:14" x14ac:dyDescent="0.25">
      <c r="B24" s="95"/>
      <c r="C24" s="96" t="s">
        <v>634</v>
      </c>
      <c r="D24" s="162"/>
      <c r="E24" s="162"/>
      <c r="F24" s="162"/>
      <c r="G24" s="97" t="s">
        <v>43</v>
      </c>
      <c r="H24" s="162"/>
      <c r="I24" s="163"/>
      <c r="M24" s="138"/>
      <c r="N24" s="138"/>
    </row>
    <row r="25" spans="2:14" ht="15.75" thickBot="1" x14ac:dyDescent="0.3">
      <c r="B25" s="116"/>
      <c r="C25" s="96" t="s">
        <v>634</v>
      </c>
      <c r="D25" s="118"/>
      <c r="E25" s="118"/>
      <c r="F25" s="118"/>
      <c r="G25" s="119" t="s">
        <v>43</v>
      </c>
      <c r="H25" s="118"/>
      <c r="I25" s="120"/>
      <c r="M25" s="138"/>
      <c r="N25" s="138"/>
    </row>
    <row r="26" spans="2:14" x14ac:dyDescent="0.25">
      <c r="B26" s="121" t="s">
        <v>631</v>
      </c>
      <c r="C26" s="122" t="s">
        <v>4</v>
      </c>
      <c r="D26" s="123" t="s">
        <v>5</v>
      </c>
      <c r="E26" s="124" t="s">
        <v>7</v>
      </c>
      <c r="F26" s="124" t="s">
        <v>632</v>
      </c>
      <c r="G26" s="124" t="s">
        <v>639</v>
      </c>
      <c r="H26" s="125" t="s">
        <v>29</v>
      </c>
      <c r="I26" s="126" t="s">
        <v>30</v>
      </c>
      <c r="M26" s="138"/>
      <c r="N26" s="138"/>
    </row>
    <row r="27" spans="2:14" x14ac:dyDescent="0.25">
      <c r="B27" s="127" t="s">
        <v>157</v>
      </c>
      <c r="C27" s="128" t="s">
        <v>634</v>
      </c>
      <c r="D27" s="106"/>
      <c r="E27" s="106"/>
      <c r="F27" s="106"/>
      <c r="G27" s="129" t="s">
        <v>43</v>
      </c>
      <c r="H27" s="106"/>
      <c r="I27" s="130"/>
      <c r="M27" s="208"/>
      <c r="N27" s="138"/>
    </row>
    <row r="28" spans="2:14" x14ac:dyDescent="0.25">
      <c r="B28" s="95"/>
      <c r="C28" s="108" t="s">
        <v>634</v>
      </c>
      <c r="D28" s="109"/>
      <c r="E28" s="109"/>
      <c r="F28" s="109"/>
      <c r="G28" s="131" t="s">
        <v>43</v>
      </c>
      <c r="H28" s="109"/>
      <c r="I28" s="110"/>
      <c r="M28" s="138"/>
      <c r="N28" s="138"/>
    </row>
    <row r="29" spans="2:14" x14ac:dyDescent="0.25">
      <c r="B29" s="95"/>
      <c r="C29" s="108" t="s">
        <v>634</v>
      </c>
      <c r="D29" s="109"/>
      <c r="E29" s="109"/>
      <c r="F29" s="109"/>
      <c r="G29" s="131" t="s">
        <v>43</v>
      </c>
      <c r="H29" s="109"/>
      <c r="I29" s="110"/>
      <c r="M29" s="138"/>
      <c r="N29" s="138"/>
    </row>
    <row r="30" spans="2:14" x14ac:dyDescent="0.25">
      <c r="B30" s="95"/>
      <c r="C30" s="108" t="s">
        <v>634</v>
      </c>
      <c r="D30" s="109"/>
      <c r="E30" s="109"/>
      <c r="F30" s="109"/>
      <c r="G30" s="131" t="s">
        <v>43</v>
      </c>
      <c r="H30" s="109"/>
      <c r="I30" s="110"/>
      <c r="M30" s="138"/>
      <c r="N30" s="138"/>
    </row>
    <row r="31" spans="2:14" ht="15.75" thickBot="1" x14ac:dyDescent="0.3">
      <c r="B31" s="116"/>
      <c r="C31" s="108" t="s">
        <v>634</v>
      </c>
      <c r="D31" s="132"/>
      <c r="E31" s="132"/>
      <c r="F31" s="132"/>
      <c r="G31" s="131" t="s">
        <v>43</v>
      </c>
      <c r="H31" s="132"/>
      <c r="I31" s="133"/>
      <c r="M31" s="138"/>
      <c r="N31" s="138"/>
    </row>
    <row r="32" spans="2:14" x14ac:dyDescent="0.25">
      <c r="B32" t="s">
        <v>640</v>
      </c>
    </row>
    <row r="33" spans="2:12" x14ac:dyDescent="0.25">
      <c r="C33" s="77"/>
    </row>
    <row r="34" spans="2:12" x14ac:dyDescent="0.25">
      <c r="C34" s="77"/>
      <c r="D34" s="77"/>
    </row>
    <row r="35" spans="2:12" x14ac:dyDescent="0.25">
      <c r="B35" s="134" t="s">
        <v>641</v>
      </c>
      <c r="C35" s="135" t="s">
        <v>15</v>
      </c>
      <c r="D35" s="135"/>
      <c r="E35" s="135"/>
      <c r="F35" s="294" t="s">
        <v>730</v>
      </c>
      <c r="G35" s="294"/>
      <c r="H35" s="136"/>
      <c r="I35" s="136"/>
    </row>
    <row r="36" spans="2:12" x14ac:dyDescent="0.25">
      <c r="B36" s="136"/>
      <c r="C36" s="136" t="s">
        <v>716</v>
      </c>
      <c r="D36" s="137" t="s">
        <v>642</v>
      </c>
      <c r="E36" s="136" t="s">
        <v>643</v>
      </c>
      <c r="F36" s="136" t="s">
        <v>644</v>
      </c>
      <c r="G36" s="136" t="s">
        <v>729</v>
      </c>
      <c r="H36" s="170" t="s">
        <v>643</v>
      </c>
      <c r="I36" s="170" t="s">
        <v>731</v>
      </c>
    </row>
    <row r="37" spans="2:12" x14ac:dyDescent="0.25">
      <c r="B37" s="138" t="s">
        <v>645</v>
      </c>
      <c r="C37">
        <v>10163.299999999999</v>
      </c>
      <c r="D37" s="139">
        <f>DSUM(gdata,sict_timer_string,kurser_filtrering)</f>
        <v>10691.529587433326</v>
      </c>
      <c r="E37" s="140">
        <f>D37-C37</f>
        <v>528.22958743332674</v>
      </c>
      <c r="F37" s="138">
        <v>-515.4</v>
      </c>
      <c r="G37" s="77">
        <v>808.3</v>
      </c>
      <c r="H37" s="77">
        <f>F37+G37</f>
        <v>292.89999999999998</v>
      </c>
      <c r="I37" s="77">
        <f>H37-E37</f>
        <v>-235.32958743332676</v>
      </c>
    </row>
    <row r="38" spans="2:12" x14ac:dyDescent="0.25">
      <c r="B38" s="138" t="s">
        <v>646</v>
      </c>
      <c r="C38" s="138">
        <v>8861</v>
      </c>
      <c r="D38" s="139">
        <f>DSUM(gdata,sict_timer_string,vejledning_filtrering)</f>
        <v>8834.5947999999989</v>
      </c>
      <c r="E38" s="140">
        <f>D38-C38</f>
        <v>-26.405200000001059</v>
      </c>
      <c r="F38" s="138">
        <v>-136.69999999999999</v>
      </c>
      <c r="G38" s="77">
        <v>142.9</v>
      </c>
      <c r="H38" s="77">
        <f>F38+G38</f>
        <v>6.2000000000000171</v>
      </c>
      <c r="I38" s="77">
        <f>H38-E38</f>
        <v>32.605200000001076</v>
      </c>
      <c r="L38" s="209"/>
    </row>
    <row r="39" spans="2:12" x14ac:dyDescent="0.25">
      <c r="B39" s="138" t="s">
        <v>636</v>
      </c>
      <c r="C39" s="138">
        <v>2316.8000000000002</v>
      </c>
      <c r="D39" s="139">
        <f>DSUM(gdata,sict_timer_string,administration_filtrering)</f>
        <v>2438.9</v>
      </c>
      <c r="E39" s="140">
        <f>D39-C39</f>
        <v>122.09999999999991</v>
      </c>
      <c r="F39" s="138">
        <v>-95</v>
      </c>
      <c r="G39" s="77">
        <v>205</v>
      </c>
      <c r="H39" s="77">
        <f>F39+G39</f>
        <v>110</v>
      </c>
      <c r="I39" s="77">
        <f>H39-E39</f>
        <v>-12.099999999999909</v>
      </c>
    </row>
    <row r="40" spans="2:12" x14ac:dyDescent="0.25">
      <c r="B40" s="141" t="s">
        <v>157</v>
      </c>
      <c r="C40" s="160">
        <v>0</v>
      </c>
      <c r="D40" s="142">
        <f>DSUM(gdata,sict_timer_string,andet_filtrering)</f>
        <v>0</v>
      </c>
      <c r="E40" s="143"/>
      <c r="F40" s="141"/>
      <c r="G40" s="77"/>
    </row>
    <row r="41" spans="2:12" ht="15.75" thickBot="1" x14ac:dyDescent="0.3">
      <c r="B41" s="144" t="s">
        <v>647</v>
      </c>
      <c r="C41" s="145">
        <f>SUM(C37:C40)</f>
        <v>21341.1</v>
      </c>
      <c r="D41" s="146">
        <f>SUM(D37:D40)</f>
        <v>21965.024387433325</v>
      </c>
      <c r="E41" s="145">
        <f>SUM(E37:E40)</f>
        <v>623.92438743332559</v>
      </c>
      <c r="F41" s="145">
        <f>SUM(F37:F40)</f>
        <v>-747.09999999999991</v>
      </c>
      <c r="G41" s="145">
        <f>SUM(G37:G40)</f>
        <v>1156.1999999999998</v>
      </c>
      <c r="H41" s="147"/>
      <c r="I41" s="147"/>
    </row>
    <row r="42" spans="2:12" ht="15.75" thickTop="1" x14ac:dyDescent="0.25"/>
    <row r="45" spans="2:12" x14ac:dyDescent="0.25">
      <c r="B45" s="134" t="s">
        <v>648</v>
      </c>
      <c r="C45" s="135" t="s">
        <v>17</v>
      </c>
      <c r="D45" s="135"/>
      <c r="E45" s="135"/>
      <c r="F45" s="294" t="s">
        <v>730</v>
      </c>
      <c r="G45" s="294"/>
      <c r="H45" s="136"/>
      <c r="I45" s="136"/>
    </row>
    <row r="46" spans="2:12" x14ac:dyDescent="0.25">
      <c r="B46" s="136"/>
      <c r="C46" s="136" t="s">
        <v>649</v>
      </c>
      <c r="D46" s="137" t="s">
        <v>642</v>
      </c>
      <c r="E46" s="136" t="s">
        <v>643</v>
      </c>
      <c r="F46" s="136" t="s">
        <v>644</v>
      </c>
      <c r="G46" s="136" t="s">
        <v>729</v>
      </c>
      <c r="H46" s="170" t="s">
        <v>643</v>
      </c>
      <c r="I46" s="170" t="s">
        <v>731</v>
      </c>
    </row>
    <row r="47" spans="2:12" x14ac:dyDescent="0.25">
      <c r="B47" s="138" t="s">
        <v>645</v>
      </c>
      <c r="C47" s="138"/>
      <c r="D47" s="139">
        <f>DSUM(gdata,ses_timer_string,kurser_filtrering)</f>
        <v>449.40000000000009</v>
      </c>
      <c r="E47" s="140">
        <f>D47-C47</f>
        <v>449.40000000000009</v>
      </c>
      <c r="F47" s="138"/>
      <c r="G47" s="77"/>
      <c r="H47" s="77">
        <f>F47+G47</f>
        <v>0</v>
      </c>
      <c r="I47" s="77">
        <f>H47-E47</f>
        <v>-449.40000000000009</v>
      </c>
    </row>
    <row r="48" spans="2:12" x14ac:dyDescent="0.25">
      <c r="B48" s="138" t="s">
        <v>646</v>
      </c>
      <c r="C48" s="138"/>
      <c r="D48" s="139">
        <f>DSUM(gdata,ses_timer_string,vejledning_filtrering)</f>
        <v>200</v>
      </c>
      <c r="E48" s="140">
        <f>D48-C48</f>
        <v>200</v>
      </c>
      <c r="F48" s="138"/>
      <c r="G48" s="77"/>
      <c r="H48" s="77">
        <f>F48+G48</f>
        <v>0</v>
      </c>
      <c r="I48" s="77">
        <f>H48-E48</f>
        <v>-200</v>
      </c>
    </row>
    <row r="49" spans="2:9" x14ac:dyDescent="0.25">
      <c r="B49" s="138" t="s">
        <v>636</v>
      </c>
      <c r="C49" s="138">
        <v>0</v>
      </c>
      <c r="D49" s="139">
        <f>DSUM(gdata,ses_timer_string,administration_filtrering)</f>
        <v>0</v>
      </c>
      <c r="E49" s="140">
        <f>D49-C49</f>
        <v>0</v>
      </c>
      <c r="F49" s="138"/>
      <c r="G49" s="77"/>
      <c r="H49" s="77">
        <f>F49+G49</f>
        <v>0</v>
      </c>
      <c r="I49" s="77">
        <f>H49-E49</f>
        <v>0</v>
      </c>
    </row>
    <row r="50" spans="2:9" x14ac:dyDescent="0.25">
      <c r="B50" s="141" t="s">
        <v>157</v>
      </c>
      <c r="C50" s="141">
        <v>0</v>
      </c>
      <c r="D50" s="142">
        <f>DSUM(gdata,ses_timer_string,andet_filtrering)</f>
        <v>0</v>
      </c>
      <c r="E50" s="143">
        <f>D50-C50</f>
        <v>0</v>
      </c>
      <c r="F50" s="141"/>
      <c r="G50" s="77"/>
    </row>
    <row r="51" spans="2:9" ht="15.75" thickBot="1" x14ac:dyDescent="0.3">
      <c r="B51" s="144" t="s">
        <v>647</v>
      </c>
      <c r="C51" s="144"/>
      <c r="D51" s="146">
        <f>SUM(D47:D50)</f>
        <v>649.40000000000009</v>
      </c>
      <c r="E51" s="145">
        <f>SUM(E47:E50)</f>
        <v>649.40000000000009</v>
      </c>
      <c r="F51" s="145">
        <f>SUM(F47:F50)</f>
        <v>0</v>
      </c>
      <c r="G51" s="145">
        <f>SUM(G47:G50)</f>
        <v>0</v>
      </c>
      <c r="H51" s="147"/>
      <c r="I51" s="147"/>
    </row>
    <row r="52" spans="2:9" ht="15.75" thickTop="1" x14ac:dyDescent="0.25"/>
    <row r="55" spans="2:9" x14ac:dyDescent="0.25">
      <c r="B55" s="134" t="s">
        <v>650</v>
      </c>
      <c r="C55" s="135" t="s">
        <v>19</v>
      </c>
      <c r="D55" s="135"/>
      <c r="E55" s="135"/>
      <c r="F55" s="294" t="s">
        <v>730</v>
      </c>
      <c r="G55" s="294"/>
      <c r="H55" s="136"/>
      <c r="I55" s="136"/>
    </row>
    <row r="56" spans="2:9" x14ac:dyDescent="0.25">
      <c r="B56" s="136"/>
      <c r="C56" s="136" t="s">
        <v>651</v>
      </c>
      <c r="D56" s="137" t="s">
        <v>642</v>
      </c>
      <c r="E56" s="136" t="s">
        <v>643</v>
      </c>
      <c r="F56" s="136" t="s">
        <v>644</v>
      </c>
      <c r="G56" s="136" t="s">
        <v>729</v>
      </c>
      <c r="H56" s="170" t="s">
        <v>643</v>
      </c>
      <c r="I56" s="170" t="s">
        <v>731</v>
      </c>
    </row>
    <row r="57" spans="2:9" x14ac:dyDescent="0.25">
      <c r="B57" s="138" t="s">
        <v>645</v>
      </c>
      <c r="C57" s="138"/>
      <c r="D57" s="139">
        <f>DSUM(gdata,adp_timer_string,kurser_filtrering)</f>
        <v>0</v>
      </c>
      <c r="E57" s="140">
        <f>C57-D57</f>
        <v>0</v>
      </c>
      <c r="F57" s="138"/>
      <c r="G57" s="77"/>
      <c r="H57" s="77">
        <f>F57+G57</f>
        <v>0</v>
      </c>
      <c r="I57" s="77">
        <f>H57-E57</f>
        <v>0</v>
      </c>
    </row>
    <row r="58" spans="2:9" x14ac:dyDescent="0.25">
      <c r="B58" s="138" t="s">
        <v>646</v>
      </c>
      <c r="C58" s="138"/>
      <c r="D58" s="139">
        <f>DSUM(gdata,adp_timer_string,vejledning_filtrering)</f>
        <v>0</v>
      </c>
      <c r="E58" s="140">
        <f>C58-D58</f>
        <v>0</v>
      </c>
      <c r="F58" s="138"/>
      <c r="G58" s="77"/>
      <c r="H58" s="77">
        <f>F58+G58</f>
        <v>0</v>
      </c>
      <c r="I58" s="77">
        <f>H58-E58</f>
        <v>0</v>
      </c>
    </row>
    <row r="59" spans="2:9" x14ac:dyDescent="0.25">
      <c r="B59" s="138" t="s">
        <v>636</v>
      </c>
      <c r="C59" s="138"/>
      <c r="D59" s="139">
        <f>DSUM(gdata,adp_timer_string,administration_filtrering)</f>
        <v>0</v>
      </c>
      <c r="E59" s="140">
        <f>C59-D59</f>
        <v>0</v>
      </c>
      <c r="F59" s="138"/>
      <c r="G59" s="77"/>
      <c r="H59" s="77">
        <f>F59+G59</f>
        <v>0</v>
      </c>
      <c r="I59" s="77">
        <f>H59-E59</f>
        <v>0</v>
      </c>
    </row>
    <row r="60" spans="2:9" x14ac:dyDescent="0.25">
      <c r="B60" s="141" t="s">
        <v>157</v>
      </c>
      <c r="C60" s="141"/>
      <c r="D60" s="142">
        <f>DSUM(gdata,adp_timer_string,andet_filtrering)</f>
        <v>0</v>
      </c>
      <c r="E60" s="143">
        <f>C60-D60</f>
        <v>0</v>
      </c>
      <c r="F60" s="141"/>
      <c r="G60" s="77"/>
    </row>
    <row r="61" spans="2:9" ht="15.75" thickBot="1" x14ac:dyDescent="0.3">
      <c r="B61" s="144" t="s">
        <v>647</v>
      </c>
      <c r="C61" s="144"/>
      <c r="D61" s="146">
        <f>SUM(D57:D60)</f>
        <v>0</v>
      </c>
      <c r="E61" s="145">
        <f>C61-D61</f>
        <v>0</v>
      </c>
      <c r="F61" s="145">
        <f>SUM(F57:F60)</f>
        <v>0</v>
      </c>
      <c r="G61" s="145">
        <f>SUM(G57:G60)</f>
        <v>0</v>
      </c>
      <c r="H61" s="147"/>
      <c r="I61" s="147"/>
    </row>
    <row r="62" spans="2:9" ht="15.75" thickTop="1" x14ac:dyDescent="0.25"/>
    <row r="65" spans="2:9" x14ac:dyDescent="0.25">
      <c r="B65" s="134" t="s">
        <v>652</v>
      </c>
      <c r="C65" s="135" t="s">
        <v>21</v>
      </c>
      <c r="D65" s="135"/>
      <c r="E65" s="135"/>
      <c r="F65" s="294" t="s">
        <v>730</v>
      </c>
      <c r="G65" s="294"/>
      <c r="H65" s="136"/>
      <c r="I65" s="136"/>
    </row>
    <row r="66" spans="2:9" x14ac:dyDescent="0.25">
      <c r="B66" s="136"/>
      <c r="C66" s="136" t="s">
        <v>651</v>
      </c>
      <c r="D66" s="137" t="s">
        <v>642</v>
      </c>
      <c r="E66" s="136" t="s">
        <v>643</v>
      </c>
      <c r="F66" s="136" t="s">
        <v>644</v>
      </c>
      <c r="G66" s="136" t="s">
        <v>729</v>
      </c>
      <c r="H66" s="170" t="s">
        <v>643</v>
      </c>
      <c r="I66" s="170" t="s">
        <v>731</v>
      </c>
    </row>
    <row r="67" spans="2:9" x14ac:dyDescent="0.25">
      <c r="B67" s="138" t="s">
        <v>645</v>
      </c>
      <c r="C67" s="138"/>
      <c r="D67" s="139">
        <f>DSUM(gdata,ms_timer_string,kurser_filtrering)</f>
        <v>127.60426799999999</v>
      </c>
      <c r="E67" s="140">
        <f>C67-D67</f>
        <v>-127.60426799999999</v>
      </c>
      <c r="F67" s="138"/>
      <c r="G67" s="77"/>
      <c r="H67" s="77">
        <f>F67+G67</f>
        <v>0</v>
      </c>
      <c r="I67" s="77">
        <f>H67-E67</f>
        <v>127.60426799999999</v>
      </c>
    </row>
    <row r="68" spans="2:9" x14ac:dyDescent="0.25">
      <c r="B68" s="138" t="s">
        <v>646</v>
      </c>
      <c r="C68" s="138"/>
      <c r="D68" s="139">
        <f>DSUM(gdata,ms_timer_string,vejledning_filtrering)</f>
        <v>0</v>
      </c>
      <c r="E68" s="140">
        <f>C68-D68</f>
        <v>0</v>
      </c>
      <c r="F68" s="138"/>
      <c r="G68" s="77"/>
      <c r="H68" s="77">
        <f>F68+G68</f>
        <v>0</v>
      </c>
      <c r="I68" s="77">
        <f>H68-E68</f>
        <v>0</v>
      </c>
    </row>
    <row r="69" spans="2:9" x14ac:dyDescent="0.25">
      <c r="B69" s="138" t="s">
        <v>636</v>
      </c>
      <c r="C69" s="138"/>
      <c r="D69" s="139">
        <f>DSUM(gdata,ms_timer_string,administration_filtrering)</f>
        <v>0</v>
      </c>
      <c r="E69" s="140">
        <f>C69-D69</f>
        <v>0</v>
      </c>
      <c r="F69" s="138"/>
      <c r="G69" s="77"/>
      <c r="H69" s="77">
        <f>F69+G69</f>
        <v>0</v>
      </c>
      <c r="I69" s="77">
        <f>H69-E69</f>
        <v>0</v>
      </c>
    </row>
    <row r="70" spans="2:9" x14ac:dyDescent="0.25">
      <c r="B70" s="141" t="s">
        <v>157</v>
      </c>
      <c r="C70" s="141"/>
      <c r="D70" s="142">
        <f>DSUM(gdata,ms_timer_string,andet_filtrering)</f>
        <v>0</v>
      </c>
      <c r="E70" s="143">
        <f>C70-D70</f>
        <v>0</v>
      </c>
      <c r="F70" s="141"/>
      <c r="G70" s="77"/>
    </row>
    <row r="71" spans="2:9" ht="15.75" thickBot="1" x14ac:dyDescent="0.3">
      <c r="B71" s="144" t="s">
        <v>647</v>
      </c>
      <c r="C71" s="144"/>
      <c r="D71" s="146">
        <f>SUM(D67:D70)</f>
        <v>127.60426799999999</v>
      </c>
      <c r="E71" s="145">
        <f>C71-D71</f>
        <v>-127.60426799999999</v>
      </c>
      <c r="F71" s="145">
        <f>SUM(F67:F70)</f>
        <v>0</v>
      </c>
      <c r="G71" s="145">
        <f>SUM(G67:G70)</f>
        <v>0</v>
      </c>
      <c r="H71" s="147"/>
      <c r="I71" s="147"/>
    </row>
    <row r="72" spans="2:9" ht="15.75" thickTop="1" x14ac:dyDescent="0.25"/>
    <row r="75" spans="2:9" x14ac:dyDescent="0.25">
      <c r="B75" s="134" t="s">
        <v>653</v>
      </c>
      <c r="C75" s="135" t="s">
        <v>23</v>
      </c>
      <c r="D75" s="135"/>
      <c r="E75" s="135"/>
      <c r="F75" s="294" t="s">
        <v>730</v>
      </c>
      <c r="G75" s="294"/>
      <c r="H75" s="136"/>
      <c r="I75" s="136"/>
    </row>
    <row r="76" spans="2:9" x14ac:dyDescent="0.25">
      <c r="B76" s="136"/>
      <c r="C76" s="136" t="s">
        <v>651</v>
      </c>
      <c r="D76" s="137" t="s">
        <v>642</v>
      </c>
      <c r="E76" s="136" t="s">
        <v>643</v>
      </c>
      <c r="F76" s="136" t="s">
        <v>644</v>
      </c>
      <c r="G76" s="136" t="s">
        <v>729</v>
      </c>
      <c r="H76" s="170" t="s">
        <v>643</v>
      </c>
      <c r="I76" s="170" t="s">
        <v>731</v>
      </c>
    </row>
    <row r="77" spans="2:9" x14ac:dyDescent="0.25">
      <c r="B77" s="138" t="s">
        <v>645</v>
      </c>
      <c r="C77" s="138"/>
      <c r="D77" s="139">
        <f>DSUM(gdata,fs_timer_string,kurser_filtrering)</f>
        <v>1900</v>
      </c>
      <c r="E77" s="140">
        <f>C77-D77</f>
        <v>-1900</v>
      </c>
      <c r="F77" s="138"/>
      <c r="G77" s="77"/>
      <c r="H77" s="77">
        <f>F77+G77</f>
        <v>0</v>
      </c>
      <c r="I77" s="77">
        <f>H77-E77</f>
        <v>1900</v>
      </c>
    </row>
    <row r="78" spans="2:9" x14ac:dyDescent="0.25">
      <c r="B78" s="138" t="s">
        <v>646</v>
      </c>
      <c r="C78" s="138"/>
      <c r="D78" s="139">
        <f>DSUM(gdata,fs_timer_string,vejledning_filtrering)</f>
        <v>0</v>
      </c>
      <c r="E78" s="140">
        <f>C78-D78</f>
        <v>0</v>
      </c>
      <c r="F78" s="138"/>
      <c r="G78" s="77"/>
      <c r="H78" s="77">
        <f>F78+G78</f>
        <v>0</v>
      </c>
      <c r="I78" s="77">
        <f>H78-E78</f>
        <v>0</v>
      </c>
    </row>
    <row r="79" spans="2:9" x14ac:dyDescent="0.25">
      <c r="B79" s="138" t="s">
        <v>636</v>
      </c>
      <c r="C79" s="138"/>
      <c r="D79" s="139">
        <f>DSUM(gdata,fs_timer_string,administration_filtrering)</f>
        <v>552</v>
      </c>
      <c r="E79" s="140">
        <f>C79-D79</f>
        <v>-552</v>
      </c>
      <c r="F79" s="138"/>
      <c r="G79" s="77"/>
      <c r="H79" s="77">
        <f>F79+G79</f>
        <v>0</v>
      </c>
      <c r="I79" s="77">
        <f>H79-E79</f>
        <v>552</v>
      </c>
    </row>
    <row r="80" spans="2:9" x14ac:dyDescent="0.25">
      <c r="B80" s="141" t="s">
        <v>157</v>
      </c>
      <c r="C80" s="141"/>
      <c r="D80" s="142">
        <f>DSUM(gdata,fs_timer_string,andet_filtrering)</f>
        <v>0</v>
      </c>
      <c r="E80" s="143">
        <f>C80-D80</f>
        <v>0</v>
      </c>
      <c r="F80" s="141"/>
      <c r="G80" s="77"/>
    </row>
    <row r="81" spans="2:12" ht="15.75" thickBot="1" x14ac:dyDescent="0.3">
      <c r="B81" s="144" t="s">
        <v>647</v>
      </c>
      <c r="C81" s="144"/>
      <c r="D81" s="146">
        <f>SUM(D77:D80)</f>
        <v>2452</v>
      </c>
      <c r="E81" s="145">
        <f>C81-D81</f>
        <v>-2452</v>
      </c>
      <c r="F81" s="145">
        <f>SUM(F77:F80)</f>
        <v>0</v>
      </c>
      <c r="G81" s="145">
        <f>SUM(G77:G80)</f>
        <v>0</v>
      </c>
      <c r="H81" s="147"/>
      <c r="I81" s="147"/>
    </row>
    <row r="82" spans="2:12" ht="15.75" thickTop="1" x14ac:dyDescent="0.25"/>
    <row r="85" spans="2:12" x14ac:dyDescent="0.25">
      <c r="B85" s="134" t="s">
        <v>157</v>
      </c>
      <c r="C85" s="135" t="s">
        <v>25</v>
      </c>
      <c r="D85" s="135"/>
      <c r="E85" s="135"/>
      <c r="F85" s="294" t="s">
        <v>730</v>
      </c>
      <c r="G85" s="294"/>
      <c r="H85" s="136"/>
      <c r="I85" s="136"/>
    </row>
    <row r="86" spans="2:12" x14ac:dyDescent="0.25">
      <c r="B86" s="136"/>
      <c r="C86" s="136" t="s">
        <v>651</v>
      </c>
      <c r="D86" s="137" t="s">
        <v>642</v>
      </c>
      <c r="E86" s="136" t="s">
        <v>643</v>
      </c>
      <c r="F86" s="136" t="s">
        <v>644</v>
      </c>
      <c r="G86" s="136" t="s">
        <v>729</v>
      </c>
      <c r="H86" s="170" t="s">
        <v>643</v>
      </c>
      <c r="I86" s="170" t="s">
        <v>731</v>
      </c>
    </row>
    <row r="87" spans="2:12" x14ac:dyDescent="0.25">
      <c r="B87" s="138" t="s">
        <v>645</v>
      </c>
      <c r="C87" s="138"/>
      <c r="D87" s="139">
        <f>DSUM(gdata,andre_timer_string,kurser_filtrering)</f>
        <v>42</v>
      </c>
      <c r="E87" s="140">
        <f>C87-D87</f>
        <v>-42</v>
      </c>
      <c r="F87" s="138"/>
      <c r="G87" s="77"/>
      <c r="H87" s="77">
        <f>F87+G87</f>
        <v>0</v>
      </c>
      <c r="I87" s="77">
        <f>H87-E87</f>
        <v>42</v>
      </c>
    </row>
    <row r="88" spans="2:12" x14ac:dyDescent="0.25">
      <c r="B88" s="138" t="s">
        <v>646</v>
      </c>
      <c r="C88" s="138"/>
      <c r="D88" s="139">
        <f>DSUM(gdata,andre_timer_string,vejledning_filtrering)</f>
        <v>12</v>
      </c>
      <c r="E88" s="140">
        <f>C88-D88</f>
        <v>-12</v>
      </c>
      <c r="F88" s="138"/>
      <c r="G88" s="77"/>
      <c r="H88" s="77">
        <f>F88+G88</f>
        <v>0</v>
      </c>
      <c r="I88" s="77">
        <f>H88-E88</f>
        <v>12</v>
      </c>
    </row>
    <row r="89" spans="2:12" x14ac:dyDescent="0.25">
      <c r="B89" s="138" t="s">
        <v>636</v>
      </c>
      <c r="C89" s="138"/>
      <c r="D89" s="139">
        <f>DSUM(gdata,andre_timer_string,administration_filtrering)</f>
        <v>60</v>
      </c>
      <c r="E89" s="140">
        <f>C89-D89</f>
        <v>-60</v>
      </c>
      <c r="F89" s="138"/>
      <c r="G89" s="77"/>
      <c r="H89" s="77">
        <f>F89+G89</f>
        <v>0</v>
      </c>
      <c r="I89" s="77">
        <f>H89-E89</f>
        <v>60</v>
      </c>
    </row>
    <row r="90" spans="2:12" x14ac:dyDescent="0.25">
      <c r="B90" s="141" t="s">
        <v>157</v>
      </c>
      <c r="C90" s="141"/>
      <c r="D90" s="142">
        <f>DSUM(gdata,andre_timer_string,andet_filtrering)</f>
        <v>0</v>
      </c>
      <c r="E90" s="143">
        <f>C90-D90</f>
        <v>0</v>
      </c>
      <c r="F90" s="141"/>
      <c r="G90" s="77"/>
    </row>
    <row r="91" spans="2:12" ht="15.75" thickBot="1" x14ac:dyDescent="0.3">
      <c r="B91" s="144" t="s">
        <v>647</v>
      </c>
      <c r="C91" s="144"/>
      <c r="D91" s="146">
        <f>SUM(D87:D90)</f>
        <v>114</v>
      </c>
      <c r="E91" s="145">
        <f>C91-D91</f>
        <v>-114</v>
      </c>
      <c r="F91" s="145">
        <f>SUM(F87:F90)</f>
        <v>0</v>
      </c>
      <c r="G91" s="145">
        <f>SUM(G87:G90)</f>
        <v>0</v>
      </c>
      <c r="H91" s="147"/>
      <c r="I91" s="147"/>
    </row>
    <row r="92" spans="2:12" ht="15.75" thickTop="1" x14ac:dyDescent="0.25"/>
    <row r="94" spans="2:12" ht="29.25" thickBot="1" x14ac:dyDescent="0.5">
      <c r="B94" s="148" t="s">
        <v>654</v>
      </c>
      <c r="C94" s="148"/>
      <c r="D94" s="148"/>
      <c r="E94" s="148"/>
      <c r="F94" s="149">
        <f>D41+D51+D61+D71+D81+D91</f>
        <v>25308.028655433325</v>
      </c>
      <c r="L94" s="172">
        <f>F94-'Timer pr. sekt og underviser'!D21</f>
        <v>25308.028655433325</v>
      </c>
    </row>
    <row r="95" spans="2:12" ht="15.75" thickTop="1" x14ac:dyDescent="0.25"/>
  </sheetData>
  <mergeCells count="6">
    <mergeCell ref="F85:G85"/>
    <mergeCell ref="F35:G35"/>
    <mergeCell ref="F45:G45"/>
    <mergeCell ref="F55:G55"/>
    <mergeCell ref="F65:G65"/>
    <mergeCell ref="F75:G75"/>
  </mergeCells>
  <conditionalFormatting sqref="D5:E5">
    <cfRule type="cellIs" dxfId="41" priority="17" operator="equal">
      <formula>"Esbjerg"</formula>
    </cfRule>
    <cfRule type="cellIs" dxfId="40" priority="18" operator="equal">
      <formula>"Aalborg"</formula>
    </cfRule>
  </conditionalFormatting>
  <conditionalFormatting sqref="B5">
    <cfRule type="cellIs" dxfId="39" priority="15" operator="equal">
      <formula>"Esbjerg"</formula>
    </cfRule>
    <cfRule type="cellIs" dxfId="38" priority="16" operator="equal">
      <formula>"Aalborg"</formula>
    </cfRule>
  </conditionalFormatting>
  <conditionalFormatting sqref="C11">
    <cfRule type="cellIs" dxfId="37" priority="13" operator="equal">
      <formula>"Esbjerg"</formula>
    </cfRule>
    <cfRule type="cellIs" dxfId="36" priority="14" operator="equal">
      <formula>"Aalborg"</formula>
    </cfRule>
  </conditionalFormatting>
  <conditionalFormatting sqref="D11:E11">
    <cfRule type="cellIs" dxfId="35" priority="11" operator="equal">
      <formula>"Esbjerg"</formula>
    </cfRule>
    <cfRule type="cellIs" dxfId="34" priority="12" operator="equal">
      <formula>"Aalborg"</formula>
    </cfRule>
  </conditionalFormatting>
  <conditionalFormatting sqref="B11">
    <cfRule type="cellIs" dxfId="33" priority="9" operator="equal">
      <formula>"Esbjerg"</formula>
    </cfRule>
    <cfRule type="cellIs" dxfId="32" priority="10" operator="equal">
      <formula>"Aalborg"</formula>
    </cfRule>
  </conditionalFormatting>
  <conditionalFormatting sqref="C5">
    <cfRule type="cellIs" dxfId="31" priority="7" operator="equal">
      <formula>"Esbjerg"</formula>
    </cfRule>
    <cfRule type="cellIs" dxfId="30" priority="8" operator="equal">
      <formula>"Aalborg"</formula>
    </cfRule>
  </conditionalFormatting>
  <conditionalFormatting sqref="C17">
    <cfRule type="cellIs" dxfId="29" priority="5" operator="equal">
      <formula>"Esbjerg"</formula>
    </cfRule>
    <cfRule type="cellIs" dxfId="28" priority="6" operator="equal">
      <formula>"Aalborg"</formula>
    </cfRule>
  </conditionalFormatting>
  <conditionalFormatting sqref="D17:E17">
    <cfRule type="cellIs" dxfId="27" priority="3" operator="equal">
      <formula>"Esbjerg"</formula>
    </cfRule>
    <cfRule type="cellIs" dxfId="26" priority="4" operator="equal">
      <formula>"Aalborg"</formula>
    </cfRule>
  </conditionalFormatting>
  <conditionalFormatting sqref="B17">
    <cfRule type="cellIs" dxfId="25" priority="1" operator="equal">
      <formula>"Esbjerg"</formula>
    </cfRule>
    <cfRule type="cellIs" dxfId="24" priority="2" operator="equal">
      <formula>"Aalborg"</formula>
    </cfRule>
  </conditionalFormatting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298"/>
  <sheetViews>
    <sheetView topLeftCell="A240" workbookViewId="0">
      <selection activeCell="A17" sqref="A17"/>
    </sheetView>
  </sheetViews>
  <sheetFormatPr defaultColWidth="11.42578125" defaultRowHeight="15" x14ac:dyDescent="0.25"/>
  <sheetData>
    <row r="9" spans="2:6" x14ac:dyDescent="0.25">
      <c r="B9" s="223" t="s">
        <v>662</v>
      </c>
      <c r="C9" s="224" t="s">
        <v>625</v>
      </c>
      <c r="D9" s="224"/>
      <c r="E9" s="224"/>
      <c r="F9" s="225" t="s">
        <v>717</v>
      </c>
    </row>
    <row r="10" spans="2:6" x14ac:dyDescent="0.25">
      <c r="B10" s="220" t="s">
        <v>663</v>
      </c>
      <c r="C10" s="221"/>
      <c r="D10" s="221"/>
      <c r="E10" s="221"/>
      <c r="F10" s="222"/>
    </row>
    <row r="11" spans="2:6" x14ac:dyDescent="0.25">
      <c r="B11" s="217"/>
      <c r="C11" s="138">
        <v>188.9</v>
      </c>
      <c r="D11" s="138"/>
      <c r="E11" s="138"/>
      <c r="F11" s="215"/>
    </row>
    <row r="12" spans="2:6" x14ac:dyDescent="0.25">
      <c r="B12" s="217"/>
      <c r="C12" s="138">
        <v>18.7</v>
      </c>
      <c r="D12" s="138"/>
      <c r="E12" s="138"/>
      <c r="F12" s="215">
        <v>-2.4</v>
      </c>
    </row>
    <row r="13" spans="2:6" x14ac:dyDescent="0.25">
      <c r="B13" s="217"/>
      <c r="C13" s="138">
        <v>18.7</v>
      </c>
      <c r="D13" s="138"/>
      <c r="E13" s="138"/>
      <c r="F13" s="215">
        <v>-2.4</v>
      </c>
    </row>
    <row r="14" spans="2:6" x14ac:dyDescent="0.25">
      <c r="B14" s="217"/>
      <c r="C14" s="138">
        <v>222</v>
      </c>
      <c r="D14" s="138"/>
      <c r="E14" s="138"/>
      <c r="F14" s="215"/>
    </row>
    <row r="15" spans="2:6" x14ac:dyDescent="0.25">
      <c r="B15" s="217"/>
      <c r="C15" s="138">
        <v>17</v>
      </c>
      <c r="D15" s="138"/>
      <c r="E15" s="138"/>
      <c r="F15" s="215"/>
    </row>
    <row r="16" spans="2:6" x14ac:dyDescent="0.25">
      <c r="B16" s="217"/>
      <c r="C16" s="138">
        <v>17</v>
      </c>
      <c r="D16" s="138"/>
      <c r="E16" s="138"/>
      <c r="F16" s="215"/>
    </row>
    <row r="17" spans="2:6" x14ac:dyDescent="0.25">
      <c r="B17" s="217"/>
      <c r="C17" s="138">
        <v>244.5</v>
      </c>
      <c r="D17" s="138"/>
      <c r="E17" s="138"/>
      <c r="F17" s="215"/>
    </row>
    <row r="18" spans="2:6" x14ac:dyDescent="0.25">
      <c r="B18" s="217"/>
      <c r="C18" s="138">
        <v>29</v>
      </c>
      <c r="D18" s="138"/>
      <c r="E18" s="138"/>
      <c r="F18" s="215"/>
    </row>
    <row r="19" spans="2:6" x14ac:dyDescent="0.25">
      <c r="B19" s="217"/>
      <c r="C19" s="138">
        <v>0</v>
      </c>
      <c r="D19" s="138"/>
      <c r="E19" s="138"/>
      <c r="F19" s="215">
        <v>-29</v>
      </c>
    </row>
    <row r="20" spans="2:6" x14ac:dyDescent="0.25">
      <c r="B20" s="217"/>
      <c r="C20" s="138">
        <v>262.5</v>
      </c>
      <c r="D20" s="138"/>
      <c r="E20" s="138"/>
      <c r="F20" s="215"/>
    </row>
    <row r="21" spans="2:6" x14ac:dyDescent="0.25">
      <c r="B21" s="217"/>
      <c r="C21" s="138">
        <v>36.700000000000003</v>
      </c>
      <c r="D21" s="138"/>
      <c r="E21" s="138"/>
      <c r="F21" s="215"/>
    </row>
    <row r="22" spans="2:6" x14ac:dyDescent="0.25">
      <c r="B22" s="217"/>
      <c r="C22" s="138">
        <v>36.700000000000003</v>
      </c>
      <c r="D22" s="138"/>
      <c r="E22" s="138"/>
      <c r="F22" s="215"/>
    </row>
    <row r="23" spans="2:6" x14ac:dyDescent="0.25">
      <c r="B23" s="217"/>
      <c r="C23" s="138">
        <v>168</v>
      </c>
      <c r="D23" s="138"/>
      <c r="E23" s="138"/>
      <c r="F23" s="215"/>
    </row>
    <row r="24" spans="2:6" x14ac:dyDescent="0.25">
      <c r="B24" s="217"/>
      <c r="C24" s="138">
        <v>4.3</v>
      </c>
      <c r="D24" s="138"/>
      <c r="E24" s="138"/>
      <c r="F24" s="215"/>
    </row>
    <row r="25" spans="2:6" x14ac:dyDescent="0.25">
      <c r="B25" s="218"/>
      <c r="C25" s="141">
        <v>4.3</v>
      </c>
      <c r="D25" s="141">
        <f>SUM(C11:C25)</f>
        <v>1268.3</v>
      </c>
      <c r="E25" s="141" t="s">
        <v>665</v>
      </c>
      <c r="F25" s="219"/>
    </row>
    <row r="27" spans="2:6" x14ac:dyDescent="0.25">
      <c r="B27" s="220" t="s">
        <v>664</v>
      </c>
      <c r="C27" s="135">
        <v>244.5</v>
      </c>
      <c r="D27" s="135"/>
      <c r="E27" s="135"/>
      <c r="F27" s="216"/>
    </row>
    <row r="28" spans="2:6" x14ac:dyDescent="0.25">
      <c r="B28" s="217"/>
      <c r="C28" s="138">
        <v>24</v>
      </c>
      <c r="D28" s="138"/>
      <c r="E28" s="138"/>
      <c r="F28" s="215"/>
    </row>
    <row r="29" spans="2:6" x14ac:dyDescent="0.25">
      <c r="B29" s="217"/>
      <c r="C29" s="138">
        <v>0</v>
      </c>
      <c r="D29" s="138"/>
      <c r="E29" s="138"/>
      <c r="F29" s="215">
        <v>-24</v>
      </c>
    </row>
    <row r="30" spans="2:6" x14ac:dyDescent="0.25">
      <c r="B30" s="217"/>
      <c r="C30" s="138">
        <v>192</v>
      </c>
      <c r="D30" s="138"/>
      <c r="E30" s="138"/>
      <c r="F30" s="215"/>
    </row>
    <row r="31" spans="2:6" x14ac:dyDescent="0.25">
      <c r="B31" s="217"/>
      <c r="C31" s="138">
        <v>13</v>
      </c>
      <c r="D31" s="138"/>
      <c r="E31" s="138"/>
      <c r="F31" s="215"/>
    </row>
    <row r="32" spans="2:6" x14ac:dyDescent="0.25">
      <c r="B32" s="217"/>
      <c r="C32" s="138">
        <v>0</v>
      </c>
      <c r="D32" s="138"/>
      <c r="E32" s="138"/>
      <c r="F32" s="215">
        <v>-13</v>
      </c>
    </row>
    <row r="33" spans="2:6" x14ac:dyDescent="0.25">
      <c r="B33" s="217"/>
      <c r="C33" s="138">
        <v>181.5</v>
      </c>
      <c r="D33" s="138"/>
      <c r="E33" s="138"/>
      <c r="F33" s="215"/>
    </row>
    <row r="34" spans="2:6" x14ac:dyDescent="0.25">
      <c r="B34" s="217"/>
      <c r="C34" s="138">
        <v>10</v>
      </c>
      <c r="D34" s="138"/>
      <c r="E34" s="138"/>
      <c r="F34" s="215">
        <v>1</v>
      </c>
    </row>
    <row r="35" spans="2:6" x14ac:dyDescent="0.25">
      <c r="B35" s="217"/>
      <c r="C35" s="138">
        <v>10</v>
      </c>
      <c r="D35" s="138"/>
      <c r="E35" s="138"/>
      <c r="F35" s="215">
        <v>1</v>
      </c>
    </row>
    <row r="36" spans="2:6" x14ac:dyDescent="0.25">
      <c r="B36" s="217"/>
      <c r="C36" s="138">
        <v>181.5</v>
      </c>
      <c r="D36" s="138"/>
      <c r="E36" s="138"/>
      <c r="F36" s="215"/>
    </row>
    <row r="37" spans="2:6" x14ac:dyDescent="0.25">
      <c r="B37" s="217"/>
      <c r="C37" s="138">
        <v>10</v>
      </c>
      <c r="D37" s="138"/>
      <c r="E37" s="138"/>
      <c r="F37" s="215">
        <v>2</v>
      </c>
    </row>
    <row r="38" spans="2:6" x14ac:dyDescent="0.25">
      <c r="B38" s="217"/>
      <c r="C38" s="138">
        <v>10</v>
      </c>
      <c r="D38" s="138"/>
      <c r="E38" s="138"/>
      <c r="F38" s="215">
        <v>2</v>
      </c>
    </row>
    <row r="39" spans="2:6" x14ac:dyDescent="0.25">
      <c r="B39" s="217"/>
      <c r="C39" s="138">
        <v>181.5</v>
      </c>
      <c r="D39" s="138"/>
      <c r="E39" s="138"/>
      <c r="F39" s="215"/>
    </row>
    <row r="40" spans="2:6" x14ac:dyDescent="0.25">
      <c r="B40" s="217"/>
      <c r="C40" s="138">
        <v>7</v>
      </c>
      <c r="D40" s="138"/>
      <c r="E40" s="138"/>
      <c r="F40" s="215"/>
    </row>
    <row r="41" spans="2:6" x14ac:dyDescent="0.25">
      <c r="B41" s="217"/>
      <c r="C41" s="138">
        <v>7</v>
      </c>
      <c r="D41" s="138"/>
      <c r="E41" s="138"/>
      <c r="F41" s="215"/>
    </row>
    <row r="42" spans="2:6" x14ac:dyDescent="0.25">
      <c r="B42" s="217"/>
      <c r="C42" s="138">
        <v>241.5</v>
      </c>
      <c r="D42" s="138"/>
      <c r="E42" s="138"/>
      <c r="F42" s="215"/>
    </row>
    <row r="43" spans="2:6" x14ac:dyDescent="0.25">
      <c r="B43" s="217"/>
      <c r="C43" s="138">
        <v>30</v>
      </c>
      <c r="D43" s="138"/>
      <c r="E43" s="138"/>
      <c r="F43" s="215">
        <v>9.6999999999999993</v>
      </c>
    </row>
    <row r="44" spans="2:6" x14ac:dyDescent="0.25">
      <c r="B44" s="217"/>
      <c r="C44" s="138">
        <v>0</v>
      </c>
      <c r="D44" s="138"/>
      <c r="E44" s="138"/>
      <c r="F44" s="215">
        <v>-20.3</v>
      </c>
    </row>
    <row r="45" spans="2:6" x14ac:dyDescent="0.25">
      <c r="B45" s="217"/>
      <c r="C45" s="138">
        <v>174</v>
      </c>
      <c r="D45" s="138"/>
      <c r="E45" s="138"/>
      <c r="F45" s="215"/>
    </row>
    <row r="46" spans="2:6" x14ac:dyDescent="0.25">
      <c r="B46" s="217"/>
      <c r="C46" s="138">
        <v>5.3</v>
      </c>
      <c r="D46" s="138"/>
      <c r="E46" s="138"/>
      <c r="F46" s="215"/>
    </row>
    <row r="47" spans="2:6" x14ac:dyDescent="0.25">
      <c r="B47" s="217"/>
      <c r="C47" s="138">
        <v>5.3</v>
      </c>
      <c r="D47" s="138"/>
      <c r="E47" s="138"/>
      <c r="F47" s="215"/>
    </row>
    <row r="48" spans="2:6" x14ac:dyDescent="0.25">
      <c r="B48" s="217"/>
      <c r="C48" s="138">
        <v>174</v>
      </c>
      <c r="D48" s="138"/>
      <c r="E48" s="138"/>
      <c r="F48" s="215"/>
    </row>
    <row r="49" spans="2:6" x14ac:dyDescent="0.25">
      <c r="B49" s="217"/>
      <c r="C49" s="138">
        <v>5.3</v>
      </c>
      <c r="D49" s="138"/>
      <c r="E49" s="138"/>
      <c r="F49" s="215"/>
    </row>
    <row r="50" spans="2:6" x14ac:dyDescent="0.25">
      <c r="B50" s="217"/>
      <c r="C50" s="138">
        <v>0</v>
      </c>
      <c r="D50" s="138"/>
      <c r="E50" s="138"/>
      <c r="F50" s="215">
        <v>-5.3</v>
      </c>
    </row>
    <row r="51" spans="2:6" x14ac:dyDescent="0.25">
      <c r="B51" s="217"/>
      <c r="C51" s="138">
        <v>217.5</v>
      </c>
      <c r="D51" s="138"/>
      <c r="E51" s="138"/>
      <c r="F51" s="215"/>
    </row>
    <row r="52" spans="2:6" x14ac:dyDescent="0.25">
      <c r="B52" s="217"/>
      <c r="C52" s="138">
        <v>17.7</v>
      </c>
      <c r="D52" s="138"/>
      <c r="E52" s="138"/>
      <c r="F52" s="215">
        <v>2.7</v>
      </c>
    </row>
    <row r="53" spans="2:6" x14ac:dyDescent="0.25">
      <c r="B53" s="217"/>
      <c r="C53" s="138">
        <v>0</v>
      </c>
      <c r="D53" s="138"/>
      <c r="E53" s="138"/>
      <c r="F53" s="215">
        <v>-15</v>
      </c>
    </row>
    <row r="54" spans="2:6" x14ac:dyDescent="0.25">
      <c r="B54" s="218"/>
      <c r="C54" s="141">
        <v>217.5</v>
      </c>
      <c r="D54" s="141">
        <f>SUM(C27:C54)</f>
        <v>2160.1</v>
      </c>
      <c r="E54" s="141" t="s">
        <v>665</v>
      </c>
      <c r="F54" s="219"/>
    </row>
    <row r="56" spans="2:6" x14ac:dyDescent="0.25">
      <c r="B56" s="220" t="s">
        <v>670</v>
      </c>
      <c r="C56" s="135">
        <v>18.3</v>
      </c>
      <c r="D56" s="135"/>
      <c r="E56" s="135"/>
      <c r="F56" s="216">
        <v>3.3</v>
      </c>
    </row>
    <row r="57" spans="2:6" x14ac:dyDescent="0.25">
      <c r="B57" s="217"/>
      <c r="C57" s="138">
        <v>174</v>
      </c>
      <c r="D57" s="138"/>
      <c r="E57" s="138"/>
      <c r="F57" s="215">
        <v>-15</v>
      </c>
    </row>
    <row r="58" spans="2:6" x14ac:dyDescent="0.25">
      <c r="B58" s="217"/>
      <c r="C58" s="138">
        <v>6.6</v>
      </c>
      <c r="D58" s="138"/>
      <c r="E58" s="138"/>
      <c r="F58" s="215"/>
    </row>
    <row r="59" spans="2:6" x14ac:dyDescent="0.25">
      <c r="B59" s="217"/>
      <c r="C59" s="138">
        <v>6.6</v>
      </c>
      <c r="D59" s="138"/>
      <c r="E59" s="138"/>
      <c r="F59" s="215">
        <v>1.3</v>
      </c>
    </row>
    <row r="60" spans="2:6" x14ac:dyDescent="0.25">
      <c r="B60" s="217"/>
      <c r="C60" s="138">
        <v>162</v>
      </c>
      <c r="D60" s="138"/>
      <c r="E60" s="138"/>
      <c r="F60" s="215">
        <v>1.3</v>
      </c>
    </row>
    <row r="61" spans="2:6" x14ac:dyDescent="0.25">
      <c r="B61" s="217"/>
      <c r="C61" s="138">
        <v>2.7</v>
      </c>
      <c r="D61" s="138"/>
      <c r="E61" s="138"/>
      <c r="F61" s="215"/>
    </row>
    <row r="62" spans="2:6" x14ac:dyDescent="0.25">
      <c r="B62" s="217"/>
      <c r="C62" s="138">
        <v>0</v>
      </c>
      <c r="D62" s="138"/>
      <c r="E62" s="138"/>
      <c r="F62" s="215">
        <v>-2.7</v>
      </c>
    </row>
    <row r="63" spans="2:6" x14ac:dyDescent="0.25">
      <c r="B63" s="217"/>
      <c r="C63" s="138">
        <v>186</v>
      </c>
      <c r="D63" s="138"/>
      <c r="E63" s="138"/>
      <c r="F63" s="215"/>
    </row>
    <row r="64" spans="2:6" x14ac:dyDescent="0.25">
      <c r="B64" s="217"/>
      <c r="C64" s="138">
        <v>8</v>
      </c>
      <c r="D64" s="138"/>
      <c r="E64" s="138"/>
      <c r="F64" s="215"/>
    </row>
    <row r="65" spans="2:6" x14ac:dyDescent="0.25">
      <c r="B65" s="217"/>
      <c r="C65" s="138">
        <v>0</v>
      </c>
      <c r="D65" s="138"/>
      <c r="E65" s="138"/>
      <c r="F65" s="215">
        <v>-8</v>
      </c>
    </row>
    <row r="66" spans="2:6" x14ac:dyDescent="0.25">
      <c r="B66" s="217"/>
      <c r="C66" s="138">
        <v>10</v>
      </c>
      <c r="D66" s="138"/>
      <c r="E66" s="138"/>
      <c r="F66" s="215"/>
    </row>
    <row r="67" spans="2:6" x14ac:dyDescent="0.25">
      <c r="B67" s="217"/>
      <c r="C67" s="138">
        <v>5</v>
      </c>
      <c r="D67" s="138"/>
      <c r="E67" s="138"/>
      <c r="F67" s="215"/>
    </row>
    <row r="68" spans="2:6" x14ac:dyDescent="0.25">
      <c r="B68" s="217"/>
      <c r="C68" s="138">
        <v>184.5</v>
      </c>
      <c r="D68" s="138"/>
      <c r="E68" s="138"/>
      <c r="F68" s="215">
        <v>7.5</v>
      </c>
    </row>
    <row r="69" spans="2:6" x14ac:dyDescent="0.25">
      <c r="B69" s="217"/>
      <c r="C69" s="138">
        <v>8.6999999999999993</v>
      </c>
      <c r="D69" s="138"/>
      <c r="E69" s="138"/>
      <c r="F69" s="215">
        <v>2</v>
      </c>
    </row>
    <row r="70" spans="2:6" x14ac:dyDescent="0.25">
      <c r="B70" s="217"/>
      <c r="C70" s="138">
        <v>8.6999999999999993</v>
      </c>
      <c r="D70" s="138"/>
      <c r="E70" s="138"/>
      <c r="F70" s="215">
        <v>2</v>
      </c>
    </row>
    <row r="71" spans="2:6" x14ac:dyDescent="0.25">
      <c r="B71" s="217"/>
      <c r="C71" s="138">
        <v>184.5</v>
      </c>
      <c r="D71" s="138"/>
      <c r="E71" s="138"/>
      <c r="F71" s="215">
        <v>7.5</v>
      </c>
    </row>
    <row r="72" spans="2:6" x14ac:dyDescent="0.25">
      <c r="B72" s="217"/>
      <c r="C72" s="138">
        <v>9</v>
      </c>
      <c r="D72" s="138"/>
      <c r="E72" s="138"/>
      <c r="F72" s="215">
        <v>2</v>
      </c>
    </row>
    <row r="73" spans="2:6" x14ac:dyDescent="0.25">
      <c r="B73" s="217"/>
      <c r="C73" s="138">
        <v>9</v>
      </c>
      <c r="D73" s="138"/>
      <c r="E73" s="138"/>
      <c r="F73" s="215">
        <v>2</v>
      </c>
    </row>
    <row r="74" spans="2:6" x14ac:dyDescent="0.25">
      <c r="B74" s="217"/>
      <c r="C74" s="138">
        <v>177</v>
      </c>
      <c r="D74" s="138"/>
      <c r="E74" s="138"/>
      <c r="F74" s="215"/>
    </row>
    <row r="75" spans="2:6" x14ac:dyDescent="0.25">
      <c r="B75" s="217"/>
      <c r="C75" s="138">
        <v>7.3</v>
      </c>
      <c r="D75" s="138"/>
      <c r="E75" s="138"/>
      <c r="F75" s="215">
        <v>0.3</v>
      </c>
    </row>
    <row r="76" spans="2:6" x14ac:dyDescent="0.25">
      <c r="B76" s="218"/>
      <c r="C76" s="141">
        <v>7.3</v>
      </c>
      <c r="D76" s="141">
        <f>SUM(C56:C76)</f>
        <v>1175.2</v>
      </c>
      <c r="E76" s="141" t="s">
        <v>665</v>
      </c>
      <c r="F76" s="219">
        <v>0.3</v>
      </c>
    </row>
    <row r="78" spans="2:6" x14ac:dyDescent="0.25">
      <c r="B78" s="220" t="s">
        <v>672</v>
      </c>
      <c r="C78" s="135">
        <v>70</v>
      </c>
      <c r="D78" s="135"/>
      <c r="E78" s="135"/>
      <c r="F78" s="216">
        <v>46.4</v>
      </c>
    </row>
    <row r="79" spans="2:6" x14ac:dyDescent="0.25">
      <c r="B79" s="217"/>
      <c r="C79" s="138">
        <v>66</v>
      </c>
      <c r="D79" s="138"/>
      <c r="E79" s="138"/>
      <c r="F79" s="215">
        <v>56</v>
      </c>
    </row>
    <row r="80" spans="2:6" x14ac:dyDescent="0.25">
      <c r="B80" s="217"/>
      <c r="C80" s="138">
        <v>25</v>
      </c>
      <c r="D80" s="138"/>
      <c r="E80" s="138"/>
      <c r="F80" s="215">
        <v>14.7</v>
      </c>
    </row>
    <row r="81" spans="2:7" x14ac:dyDescent="0.25">
      <c r="B81" s="217"/>
      <c r="C81" s="138">
        <v>163.5</v>
      </c>
      <c r="D81" s="138"/>
      <c r="E81" s="138"/>
      <c r="F81" s="215">
        <v>-4.5</v>
      </c>
    </row>
    <row r="82" spans="2:7" x14ac:dyDescent="0.25">
      <c r="B82" s="218"/>
      <c r="C82" s="141">
        <v>3</v>
      </c>
      <c r="D82" s="141">
        <f>SUM(C78:C82)</f>
        <v>327.5</v>
      </c>
      <c r="E82" s="141" t="s">
        <v>665</v>
      </c>
      <c r="F82" s="219">
        <v>-1</v>
      </c>
      <c r="G82">
        <f>SUM(F78:F82)</f>
        <v>111.60000000000001</v>
      </c>
    </row>
    <row r="84" spans="2:7" x14ac:dyDescent="0.25">
      <c r="B84" s="220" t="s">
        <v>674</v>
      </c>
      <c r="C84" s="135">
        <v>3</v>
      </c>
      <c r="D84" s="135"/>
      <c r="E84" s="135"/>
      <c r="F84" s="216">
        <v>-1</v>
      </c>
    </row>
    <row r="85" spans="2:7" x14ac:dyDescent="0.25">
      <c r="B85" s="217"/>
      <c r="C85" s="138">
        <v>165</v>
      </c>
      <c r="D85" s="138"/>
      <c r="E85" s="138"/>
      <c r="F85" s="215"/>
    </row>
    <row r="86" spans="2:7" x14ac:dyDescent="0.25">
      <c r="B86" s="217"/>
      <c r="C86" s="138">
        <v>4</v>
      </c>
      <c r="D86" s="138"/>
      <c r="E86" s="138"/>
      <c r="F86" s="215">
        <v>0.7</v>
      </c>
    </row>
    <row r="87" spans="2:7" x14ac:dyDescent="0.25">
      <c r="B87" s="217"/>
      <c r="C87" s="138">
        <v>4</v>
      </c>
      <c r="D87" s="138"/>
      <c r="E87" s="138"/>
      <c r="F87" s="215">
        <v>0.7</v>
      </c>
    </row>
    <row r="88" spans="2:7" x14ac:dyDescent="0.25">
      <c r="B88" s="217"/>
      <c r="C88" s="138">
        <v>196.5</v>
      </c>
      <c r="D88" s="138"/>
      <c r="E88" s="138"/>
      <c r="F88" s="215"/>
    </row>
    <row r="89" spans="2:7" x14ac:dyDescent="0.25">
      <c r="B89" s="217"/>
      <c r="C89" s="138">
        <v>10.3</v>
      </c>
      <c r="D89" s="138"/>
      <c r="E89" s="138"/>
      <c r="F89" s="215"/>
    </row>
    <row r="90" spans="2:7" x14ac:dyDescent="0.25">
      <c r="B90" s="217"/>
      <c r="C90" s="138">
        <v>10.3</v>
      </c>
      <c r="D90" s="138"/>
      <c r="E90" s="138"/>
      <c r="F90" s="215"/>
    </row>
    <row r="91" spans="2:7" x14ac:dyDescent="0.25">
      <c r="B91" s="217"/>
      <c r="C91" s="138">
        <v>187.5</v>
      </c>
      <c r="D91" s="138"/>
      <c r="E91" s="138"/>
      <c r="F91" s="215"/>
    </row>
    <row r="92" spans="2:7" x14ac:dyDescent="0.25">
      <c r="B92" s="217"/>
      <c r="C92" s="138">
        <v>8.6999999999999993</v>
      </c>
      <c r="D92" s="138"/>
      <c r="E92" s="138"/>
      <c r="F92" s="215"/>
    </row>
    <row r="93" spans="2:7" x14ac:dyDescent="0.25">
      <c r="B93" s="217"/>
      <c r="C93" s="138">
        <v>8.6999999999999993</v>
      </c>
      <c r="D93" s="138"/>
      <c r="E93" s="138"/>
      <c r="F93" s="215"/>
    </row>
    <row r="94" spans="2:7" x14ac:dyDescent="0.25">
      <c r="B94" s="217"/>
      <c r="C94" s="138">
        <v>0</v>
      </c>
      <c r="D94" s="138"/>
      <c r="E94" s="138"/>
      <c r="F94" s="215">
        <v>-75</v>
      </c>
    </row>
    <row r="95" spans="2:7" x14ac:dyDescent="0.25">
      <c r="B95" s="217"/>
      <c r="C95" s="138">
        <v>237</v>
      </c>
      <c r="D95" s="138"/>
      <c r="E95" s="138"/>
      <c r="F95" s="215"/>
    </row>
    <row r="96" spans="2:7" x14ac:dyDescent="0.25">
      <c r="B96" s="218"/>
      <c r="C96" s="141">
        <v>21</v>
      </c>
      <c r="D96" s="141">
        <f>SUM(C84:C96)</f>
        <v>856.00000000000011</v>
      </c>
      <c r="E96" s="141" t="s">
        <v>665</v>
      </c>
      <c r="F96" s="219"/>
    </row>
    <row r="98" spans="2:6" x14ac:dyDescent="0.25">
      <c r="B98" s="220" t="s">
        <v>678</v>
      </c>
      <c r="C98" s="135">
        <v>21</v>
      </c>
      <c r="D98" s="135"/>
      <c r="E98" s="135"/>
      <c r="F98" s="216"/>
    </row>
    <row r="99" spans="2:6" x14ac:dyDescent="0.25">
      <c r="B99" s="217"/>
      <c r="C99" s="138">
        <v>0</v>
      </c>
      <c r="D99" s="138"/>
      <c r="E99" s="138"/>
      <c r="F99" s="215">
        <v>-75</v>
      </c>
    </row>
    <row r="100" spans="2:6" x14ac:dyDescent="0.25">
      <c r="B100" s="217"/>
      <c r="C100" s="138">
        <v>181.5</v>
      </c>
      <c r="D100" s="138"/>
      <c r="E100" s="138"/>
      <c r="F100" s="215"/>
    </row>
    <row r="101" spans="2:6" x14ac:dyDescent="0.25">
      <c r="B101" s="217"/>
      <c r="C101" s="138">
        <v>7</v>
      </c>
      <c r="D101" s="138"/>
      <c r="E101" s="138"/>
      <c r="F101" s="215"/>
    </row>
    <row r="102" spans="2:6" x14ac:dyDescent="0.25">
      <c r="B102" s="217"/>
      <c r="C102" s="138">
        <v>0</v>
      </c>
      <c r="D102" s="138"/>
      <c r="E102" s="138"/>
      <c r="F102" s="215">
        <v>-7</v>
      </c>
    </row>
    <row r="103" spans="2:6" x14ac:dyDescent="0.25">
      <c r="B103" s="217"/>
      <c r="C103" s="138">
        <v>162</v>
      </c>
      <c r="D103" s="138"/>
      <c r="E103" s="138"/>
      <c r="F103" s="215"/>
    </row>
    <row r="104" spans="2:6" x14ac:dyDescent="0.25">
      <c r="B104" s="217"/>
      <c r="C104" s="138">
        <v>3</v>
      </c>
      <c r="D104" s="138"/>
      <c r="E104" s="138"/>
      <c r="F104" s="215"/>
    </row>
    <row r="105" spans="2:6" x14ac:dyDescent="0.25">
      <c r="B105" s="217"/>
      <c r="C105" s="138">
        <v>3</v>
      </c>
      <c r="D105" s="138"/>
      <c r="E105" s="138"/>
      <c r="F105" s="215"/>
    </row>
    <row r="106" spans="2:6" x14ac:dyDescent="0.25">
      <c r="B106" s="217"/>
      <c r="C106" s="138">
        <v>223.5</v>
      </c>
      <c r="D106" s="138"/>
      <c r="E106" s="138"/>
      <c r="F106" s="215"/>
    </row>
    <row r="107" spans="2:6" x14ac:dyDescent="0.25">
      <c r="B107" s="217"/>
      <c r="C107" s="138">
        <v>21</v>
      </c>
      <c r="D107" s="138"/>
      <c r="E107" s="138"/>
      <c r="F107" s="215"/>
    </row>
    <row r="108" spans="2:6" x14ac:dyDescent="0.25">
      <c r="B108" s="217"/>
      <c r="C108" s="138">
        <v>4.7</v>
      </c>
      <c r="D108" s="138"/>
      <c r="E108" s="138"/>
      <c r="F108" s="215">
        <v>-16.3</v>
      </c>
    </row>
    <row r="109" spans="2:6" x14ac:dyDescent="0.25">
      <c r="B109" s="217"/>
      <c r="C109" s="138">
        <v>98.3</v>
      </c>
      <c r="D109" s="138"/>
      <c r="E109" s="138"/>
      <c r="F109" s="215"/>
    </row>
    <row r="110" spans="2:6" x14ac:dyDescent="0.25">
      <c r="B110" s="218"/>
      <c r="C110" s="141">
        <v>160.5</v>
      </c>
      <c r="D110" s="141">
        <f>SUM(C98:C110)</f>
        <v>885.5</v>
      </c>
      <c r="E110" s="141" t="s">
        <v>665</v>
      </c>
      <c r="F110" s="219">
        <v>-15</v>
      </c>
    </row>
    <row r="112" spans="2:6" x14ac:dyDescent="0.25">
      <c r="B112" s="220" t="s">
        <v>680</v>
      </c>
      <c r="C112" s="135">
        <v>2</v>
      </c>
      <c r="D112" s="135"/>
      <c r="E112" s="135"/>
      <c r="F112" s="216">
        <v>-3.7</v>
      </c>
    </row>
    <row r="113" spans="2:6" x14ac:dyDescent="0.25">
      <c r="B113" s="217"/>
      <c r="C113" s="138">
        <v>0</v>
      </c>
      <c r="D113" s="138"/>
      <c r="E113" s="138"/>
      <c r="F113" s="215">
        <v>-5.7</v>
      </c>
    </row>
    <row r="114" spans="2:6" x14ac:dyDescent="0.25">
      <c r="B114" s="217"/>
      <c r="C114" s="138">
        <v>187.5</v>
      </c>
      <c r="D114" s="138"/>
      <c r="E114" s="138"/>
      <c r="F114" s="215"/>
    </row>
    <row r="115" spans="2:6" x14ac:dyDescent="0.25">
      <c r="B115" s="217"/>
      <c r="C115" s="138">
        <v>9</v>
      </c>
      <c r="D115" s="138"/>
      <c r="E115" s="138"/>
      <c r="F115" s="215"/>
    </row>
    <row r="116" spans="2:6" x14ac:dyDescent="0.25">
      <c r="B116" s="217"/>
      <c r="C116" s="138">
        <v>9</v>
      </c>
      <c r="D116" s="138"/>
      <c r="E116" s="138"/>
      <c r="F116" s="215"/>
    </row>
    <row r="117" spans="2:6" x14ac:dyDescent="0.25">
      <c r="B117" s="217"/>
      <c r="C117" s="138">
        <v>50</v>
      </c>
      <c r="D117" s="138"/>
      <c r="E117" s="138"/>
      <c r="F117" s="215"/>
    </row>
    <row r="118" spans="2:6" x14ac:dyDescent="0.25">
      <c r="B118" s="217"/>
      <c r="C118" s="138">
        <v>192</v>
      </c>
      <c r="D118" s="138"/>
      <c r="E118" s="138"/>
      <c r="F118" s="215"/>
    </row>
    <row r="119" spans="2:6" x14ac:dyDescent="0.25">
      <c r="B119" s="217"/>
      <c r="C119" s="138">
        <v>9.3000000000000007</v>
      </c>
      <c r="D119" s="138"/>
      <c r="E119" s="138"/>
      <c r="F119" s="215"/>
    </row>
    <row r="120" spans="2:6" x14ac:dyDescent="0.25">
      <c r="B120" s="217"/>
      <c r="C120" s="138">
        <v>9.3000000000000007</v>
      </c>
      <c r="D120" s="138"/>
      <c r="E120" s="138"/>
      <c r="F120" s="215"/>
    </row>
    <row r="121" spans="2:6" x14ac:dyDescent="0.25">
      <c r="B121" s="217"/>
      <c r="C121" s="138">
        <v>166.5</v>
      </c>
      <c r="D121" s="138"/>
      <c r="E121" s="138"/>
      <c r="F121" s="215">
        <v>-25.5</v>
      </c>
    </row>
    <row r="122" spans="2:6" x14ac:dyDescent="0.25">
      <c r="B122" s="217"/>
      <c r="C122" s="138">
        <v>4.7</v>
      </c>
      <c r="D122" s="138"/>
      <c r="E122" s="138"/>
      <c r="F122" s="215">
        <v>-4.7</v>
      </c>
    </row>
    <row r="123" spans="2:6" x14ac:dyDescent="0.25">
      <c r="B123" s="217"/>
      <c r="C123" s="138">
        <v>0</v>
      </c>
      <c r="D123" s="138"/>
      <c r="E123" s="138"/>
      <c r="F123" s="215">
        <v>-9.3000000000000007</v>
      </c>
    </row>
    <row r="124" spans="2:6" x14ac:dyDescent="0.25">
      <c r="B124" s="217"/>
      <c r="C124" s="138">
        <v>156</v>
      </c>
      <c r="D124" s="138"/>
      <c r="E124" s="138"/>
      <c r="F124" s="215"/>
    </row>
    <row r="125" spans="2:6" x14ac:dyDescent="0.25">
      <c r="B125" s="217"/>
      <c r="C125" s="138">
        <v>1.3</v>
      </c>
      <c r="D125" s="138"/>
      <c r="E125" s="138"/>
      <c r="F125" s="215"/>
    </row>
    <row r="126" spans="2:6" x14ac:dyDescent="0.25">
      <c r="B126" s="217"/>
      <c r="C126" s="138">
        <v>1.3</v>
      </c>
      <c r="D126" s="138"/>
      <c r="E126" s="138"/>
      <c r="F126" s="215"/>
    </row>
    <row r="127" spans="2:6" x14ac:dyDescent="0.25">
      <c r="B127" s="217"/>
      <c r="C127" s="138">
        <v>157.5</v>
      </c>
      <c r="D127" s="138"/>
      <c r="E127" s="138"/>
      <c r="F127" s="215">
        <v>-4.5</v>
      </c>
    </row>
    <row r="128" spans="2:6" x14ac:dyDescent="0.25">
      <c r="B128" s="217"/>
      <c r="C128" s="138">
        <v>1.7</v>
      </c>
      <c r="D128" s="138"/>
      <c r="E128" s="138"/>
      <c r="F128" s="215">
        <v>-1</v>
      </c>
    </row>
    <row r="129" spans="2:7" x14ac:dyDescent="0.25">
      <c r="B129" s="217"/>
      <c r="C129" s="138">
        <v>1.7</v>
      </c>
      <c r="D129" s="138"/>
      <c r="E129" s="138"/>
      <c r="F129" s="215">
        <v>-1</v>
      </c>
    </row>
    <row r="130" spans="2:7" x14ac:dyDescent="0.25">
      <c r="B130" s="217"/>
      <c r="C130" s="138">
        <v>184.5</v>
      </c>
      <c r="D130" s="138"/>
      <c r="E130" s="138"/>
      <c r="F130" s="215">
        <v>-3</v>
      </c>
    </row>
    <row r="131" spans="2:7" x14ac:dyDescent="0.25">
      <c r="B131" s="217"/>
      <c r="C131" s="138">
        <v>8.3000000000000007</v>
      </c>
      <c r="D131" s="138"/>
      <c r="E131" s="138"/>
      <c r="F131" s="215">
        <v>-0.7</v>
      </c>
    </row>
    <row r="132" spans="2:7" x14ac:dyDescent="0.25">
      <c r="B132" s="217"/>
      <c r="C132" s="138">
        <v>8.3000000000000007</v>
      </c>
      <c r="D132" s="138"/>
      <c r="E132" s="138"/>
      <c r="F132" s="215">
        <v>-0.7</v>
      </c>
    </row>
    <row r="133" spans="2:7" x14ac:dyDescent="0.25">
      <c r="B133" s="218"/>
      <c r="C133" s="141">
        <v>156</v>
      </c>
      <c r="D133" s="141">
        <f>SUM(C112:C133)</f>
        <v>1315.9</v>
      </c>
      <c r="E133" s="141"/>
      <c r="F133" s="219">
        <v>-12</v>
      </c>
      <c r="G133">
        <f>SUM(F112:F133)</f>
        <v>-71.800000000000011</v>
      </c>
    </row>
    <row r="135" spans="2:7" x14ac:dyDescent="0.25">
      <c r="B135" s="220" t="s">
        <v>681</v>
      </c>
      <c r="C135" s="135">
        <v>1.7</v>
      </c>
      <c r="D135" s="135"/>
      <c r="E135" s="135"/>
      <c r="F135" s="216">
        <v>-2.7</v>
      </c>
    </row>
    <row r="136" spans="2:7" x14ac:dyDescent="0.25">
      <c r="B136" s="217"/>
      <c r="C136" s="138">
        <v>1.7</v>
      </c>
      <c r="D136" s="138"/>
      <c r="E136" s="138"/>
      <c r="F136" s="215">
        <v>-2.7</v>
      </c>
    </row>
    <row r="137" spans="2:7" x14ac:dyDescent="0.25">
      <c r="B137" s="217"/>
      <c r="C137" s="138">
        <v>159</v>
      </c>
      <c r="D137" s="138"/>
      <c r="E137" s="138"/>
      <c r="F137" s="215"/>
    </row>
    <row r="138" spans="2:7" x14ac:dyDescent="0.25">
      <c r="B138" s="217"/>
      <c r="C138" s="138">
        <v>2</v>
      </c>
      <c r="D138" s="138"/>
      <c r="E138" s="138"/>
      <c r="F138" s="215"/>
    </row>
    <row r="139" spans="2:7" x14ac:dyDescent="0.25">
      <c r="B139" s="217"/>
      <c r="C139" s="138">
        <v>2</v>
      </c>
      <c r="D139" s="138"/>
      <c r="E139" s="138"/>
      <c r="F139" s="215"/>
    </row>
    <row r="140" spans="2:7" x14ac:dyDescent="0.25">
      <c r="B140" s="217"/>
      <c r="C140" s="138">
        <v>156</v>
      </c>
      <c r="D140" s="138"/>
      <c r="E140" s="138"/>
      <c r="F140" s="215"/>
    </row>
    <row r="141" spans="2:7" x14ac:dyDescent="0.25">
      <c r="B141" s="217"/>
      <c r="C141" s="138">
        <v>1.3</v>
      </c>
      <c r="D141" s="138"/>
      <c r="E141" s="138"/>
      <c r="F141" s="215"/>
    </row>
    <row r="142" spans="2:7" x14ac:dyDescent="0.25">
      <c r="B142" s="217"/>
      <c r="C142" s="138">
        <v>159</v>
      </c>
      <c r="D142" s="138"/>
      <c r="E142" s="138"/>
      <c r="F142" s="215">
        <v>-7.5</v>
      </c>
    </row>
    <row r="143" spans="2:7" x14ac:dyDescent="0.25">
      <c r="B143" s="217"/>
      <c r="C143" s="138">
        <v>2.2999999999999998</v>
      </c>
      <c r="D143" s="138"/>
      <c r="E143" s="138"/>
      <c r="F143" s="215">
        <v>-1.7</v>
      </c>
    </row>
    <row r="144" spans="2:7" x14ac:dyDescent="0.25">
      <c r="B144" s="217"/>
      <c r="C144" s="138">
        <v>2.2999999999999998</v>
      </c>
      <c r="D144" s="138"/>
      <c r="E144" s="138"/>
      <c r="F144" s="215">
        <v>-1.7</v>
      </c>
    </row>
    <row r="145" spans="2:6" x14ac:dyDescent="0.25">
      <c r="B145" s="217"/>
      <c r="C145" s="138">
        <v>0</v>
      </c>
      <c r="D145" s="138"/>
      <c r="E145" s="138"/>
      <c r="F145" s="215">
        <v>-163.5</v>
      </c>
    </row>
    <row r="146" spans="2:6" x14ac:dyDescent="0.25">
      <c r="B146" s="217"/>
      <c r="C146" s="138">
        <v>0</v>
      </c>
      <c r="D146" s="138"/>
      <c r="E146" s="138"/>
      <c r="F146" s="215">
        <v>-3</v>
      </c>
    </row>
    <row r="147" spans="2:6" x14ac:dyDescent="0.25">
      <c r="B147" s="217"/>
      <c r="C147" s="138">
        <v>0</v>
      </c>
      <c r="D147" s="138"/>
      <c r="E147" s="138"/>
      <c r="F147" s="215">
        <v>-3</v>
      </c>
    </row>
    <row r="148" spans="2:6" x14ac:dyDescent="0.25">
      <c r="B148" s="217"/>
      <c r="C148" s="138">
        <v>163.5</v>
      </c>
      <c r="D148" s="138"/>
      <c r="E148" s="138"/>
      <c r="F148" s="215">
        <v>-9</v>
      </c>
    </row>
    <row r="149" spans="2:6" x14ac:dyDescent="0.25">
      <c r="B149" s="217"/>
      <c r="C149" s="138">
        <v>4.7</v>
      </c>
      <c r="D149" s="138"/>
      <c r="E149" s="138"/>
      <c r="F149" s="215">
        <v>-1.3</v>
      </c>
    </row>
    <row r="150" spans="2:6" x14ac:dyDescent="0.25">
      <c r="B150" s="217"/>
      <c r="C150" s="138">
        <v>0</v>
      </c>
      <c r="D150" s="138"/>
      <c r="E150" s="138"/>
      <c r="F150" s="215">
        <v>-6</v>
      </c>
    </row>
    <row r="151" spans="2:6" x14ac:dyDescent="0.25">
      <c r="B151" s="217"/>
      <c r="C151" s="138">
        <v>163.5</v>
      </c>
      <c r="D151" s="138"/>
      <c r="E151" s="138"/>
      <c r="F151" s="215">
        <v>-9</v>
      </c>
    </row>
    <row r="152" spans="2:6" x14ac:dyDescent="0.25">
      <c r="B152" s="217"/>
      <c r="C152" s="138">
        <v>4</v>
      </c>
      <c r="D152" s="138"/>
      <c r="E152" s="138"/>
      <c r="F152" s="215">
        <v>-1.7</v>
      </c>
    </row>
    <row r="153" spans="2:6" x14ac:dyDescent="0.25">
      <c r="B153" s="217"/>
      <c r="C153" s="138">
        <v>0</v>
      </c>
      <c r="D153" s="138"/>
      <c r="E153" s="138"/>
      <c r="F153" s="215">
        <v>-5.7</v>
      </c>
    </row>
    <row r="154" spans="2:6" x14ac:dyDescent="0.25">
      <c r="B154" s="218"/>
      <c r="C154" s="141">
        <v>40</v>
      </c>
      <c r="D154" s="226">
        <f>SUM(C135:C154)</f>
        <v>863</v>
      </c>
      <c r="E154" s="141" t="s">
        <v>665</v>
      </c>
      <c r="F154" s="219"/>
    </row>
    <row r="156" spans="2:6" x14ac:dyDescent="0.25">
      <c r="B156" s="220" t="s">
        <v>683</v>
      </c>
      <c r="C156" s="135">
        <v>50</v>
      </c>
      <c r="D156" s="135"/>
      <c r="E156" s="135"/>
      <c r="F156" s="216"/>
    </row>
    <row r="157" spans="2:6" x14ac:dyDescent="0.25">
      <c r="B157" s="217"/>
      <c r="C157" s="138">
        <v>26.3</v>
      </c>
      <c r="D157" s="138"/>
      <c r="E157" s="138"/>
      <c r="F157" s="215">
        <v>1.3</v>
      </c>
    </row>
    <row r="158" spans="2:6" x14ac:dyDescent="0.25">
      <c r="B158" s="217"/>
      <c r="C158" s="138">
        <v>157.5</v>
      </c>
      <c r="D158" s="138"/>
      <c r="E158" s="138"/>
      <c r="F158" s="215">
        <v>-1.5</v>
      </c>
    </row>
    <row r="159" spans="2:6" x14ac:dyDescent="0.25">
      <c r="B159" s="217"/>
      <c r="C159" s="138">
        <v>1.7</v>
      </c>
      <c r="D159" s="138"/>
      <c r="E159" s="138"/>
      <c r="F159" s="215">
        <v>-0.3</v>
      </c>
    </row>
    <row r="160" spans="2:6" x14ac:dyDescent="0.25">
      <c r="B160" s="217"/>
      <c r="C160" s="138">
        <v>1.7</v>
      </c>
      <c r="D160" s="138"/>
      <c r="E160" s="138"/>
      <c r="F160" s="215">
        <v>-0.3</v>
      </c>
    </row>
    <row r="161" spans="2:6" x14ac:dyDescent="0.25">
      <c r="B161" s="217"/>
      <c r="C161" s="138">
        <v>50</v>
      </c>
      <c r="D161" s="138"/>
      <c r="E161" s="138"/>
      <c r="F161" s="215"/>
    </row>
    <row r="162" spans="2:6" x14ac:dyDescent="0.25">
      <c r="B162" s="217"/>
      <c r="C162" s="138">
        <v>20.7</v>
      </c>
      <c r="D162" s="138"/>
      <c r="E162" s="138"/>
      <c r="F162" s="215"/>
    </row>
    <row r="163" spans="2:6" x14ac:dyDescent="0.25">
      <c r="B163" s="217"/>
      <c r="C163" s="138">
        <v>25</v>
      </c>
      <c r="D163" s="138"/>
      <c r="E163" s="138"/>
      <c r="F163" s="215"/>
    </row>
    <row r="164" spans="2:6" x14ac:dyDescent="0.25">
      <c r="B164" s="217"/>
      <c r="C164" s="138">
        <v>153</v>
      </c>
      <c r="D164" s="138"/>
      <c r="E164" s="138"/>
      <c r="F164" s="215"/>
    </row>
    <row r="165" spans="2:6" x14ac:dyDescent="0.25">
      <c r="B165" s="217"/>
      <c r="C165" s="138">
        <v>0.7</v>
      </c>
      <c r="D165" s="138"/>
      <c r="E165" s="138"/>
      <c r="F165" s="215"/>
    </row>
    <row r="166" spans="2:6" x14ac:dyDescent="0.25">
      <c r="B166" s="217"/>
      <c r="C166" s="138">
        <v>0</v>
      </c>
      <c r="D166" s="138"/>
      <c r="E166" s="138"/>
      <c r="F166" s="215"/>
    </row>
    <row r="167" spans="2:6" x14ac:dyDescent="0.25">
      <c r="B167" s="217"/>
      <c r="C167" s="138">
        <v>70</v>
      </c>
      <c r="D167" s="138"/>
      <c r="E167" s="138"/>
      <c r="F167" s="215"/>
    </row>
    <row r="168" spans="2:6" x14ac:dyDescent="0.25">
      <c r="B168" s="217"/>
      <c r="C168" s="138">
        <v>0</v>
      </c>
      <c r="D168" s="138"/>
      <c r="E168" s="138"/>
      <c r="F168" s="215">
        <v>-25</v>
      </c>
    </row>
    <row r="169" spans="2:6" x14ac:dyDescent="0.25">
      <c r="B169" s="218"/>
      <c r="C169" s="141">
        <v>159</v>
      </c>
      <c r="D169" s="141">
        <f>SUM(C156:C169)</f>
        <v>715.59999999999991</v>
      </c>
      <c r="E169" s="141" t="s">
        <v>665</v>
      </c>
      <c r="F169" s="219"/>
    </row>
    <row r="171" spans="2:6" x14ac:dyDescent="0.25">
      <c r="B171" s="220" t="s">
        <v>685</v>
      </c>
      <c r="C171" s="135">
        <v>2.2999999999999998</v>
      </c>
      <c r="D171" s="135"/>
      <c r="E171" s="135"/>
      <c r="F171" s="216"/>
    </row>
    <row r="172" spans="2:6" x14ac:dyDescent="0.25">
      <c r="B172" s="217" t="s">
        <v>38</v>
      </c>
      <c r="C172" s="138">
        <v>0</v>
      </c>
      <c r="D172" s="138"/>
      <c r="E172" s="138"/>
      <c r="F172" s="215">
        <v>-2.2999999999999998</v>
      </c>
    </row>
    <row r="173" spans="2:6" x14ac:dyDescent="0.25">
      <c r="B173" s="217"/>
      <c r="C173" s="138">
        <v>0</v>
      </c>
      <c r="D173" s="138"/>
      <c r="E173" s="138"/>
      <c r="F173" s="215">
        <v>-14</v>
      </c>
    </row>
    <row r="174" spans="2:6" x14ac:dyDescent="0.25">
      <c r="B174" s="217"/>
      <c r="C174" s="138">
        <v>32.5</v>
      </c>
      <c r="D174" s="138"/>
      <c r="E174" s="138"/>
      <c r="F174" s="215">
        <v>-17.5</v>
      </c>
    </row>
    <row r="175" spans="2:6" x14ac:dyDescent="0.25">
      <c r="B175" s="217"/>
      <c r="C175" s="138">
        <v>45</v>
      </c>
      <c r="D175" s="138">
        <f>SUM(C171:C175)</f>
        <v>79.8</v>
      </c>
      <c r="E175" s="138" t="s">
        <v>665</v>
      </c>
      <c r="F175" s="215"/>
    </row>
    <row r="176" spans="2:6" x14ac:dyDescent="0.25">
      <c r="B176" s="218"/>
      <c r="C176" s="141"/>
      <c r="D176" s="141"/>
      <c r="E176" s="141"/>
      <c r="F176" s="219"/>
    </row>
    <row r="177" spans="2:9" x14ac:dyDescent="0.25">
      <c r="B177" s="164" t="s">
        <v>693</v>
      </c>
      <c r="C177" s="164">
        <f>SUM(C11:C175)</f>
        <v>9646.9000000000015</v>
      </c>
      <c r="D177" s="164">
        <f>SUM(D11:D175)</f>
        <v>9646.9</v>
      </c>
      <c r="E177" s="164"/>
      <c r="F177" s="164">
        <f>SUM(F11:F175)</f>
        <v>-515.39999999999986</v>
      </c>
      <c r="I177">
        <f>9688.6+475.2</f>
        <v>10163.800000000001</v>
      </c>
    </row>
    <row r="179" spans="2:9" x14ac:dyDescent="0.25">
      <c r="B179" s="228" t="s">
        <v>685</v>
      </c>
      <c r="C179" s="135">
        <v>260</v>
      </c>
      <c r="D179" s="135"/>
      <c r="E179" s="135"/>
      <c r="F179" s="216"/>
    </row>
    <row r="180" spans="2:9" x14ac:dyDescent="0.25">
      <c r="B180" s="227" t="s">
        <v>692</v>
      </c>
      <c r="C180" s="138">
        <v>50</v>
      </c>
      <c r="D180" s="138"/>
      <c r="E180" s="138"/>
      <c r="F180" s="215"/>
    </row>
    <row r="181" spans="2:9" x14ac:dyDescent="0.25">
      <c r="B181" s="217"/>
      <c r="C181" s="138">
        <v>63.3</v>
      </c>
      <c r="D181" s="138"/>
      <c r="E181" s="138"/>
      <c r="F181" s="215">
        <v>13.3</v>
      </c>
    </row>
    <row r="182" spans="2:9" x14ac:dyDescent="0.25">
      <c r="B182" s="217"/>
      <c r="C182" s="138">
        <v>240</v>
      </c>
      <c r="D182" s="138"/>
      <c r="E182" s="138"/>
      <c r="F182" s="215"/>
    </row>
    <row r="183" spans="2:9" x14ac:dyDescent="0.25">
      <c r="B183" s="217"/>
      <c r="C183" s="138">
        <v>520</v>
      </c>
      <c r="D183" s="138"/>
      <c r="E183" s="138"/>
      <c r="F183" s="215"/>
    </row>
    <row r="184" spans="2:9" x14ac:dyDescent="0.25">
      <c r="B184" s="217"/>
      <c r="C184" s="138">
        <v>95</v>
      </c>
      <c r="D184" s="138"/>
      <c r="E184" s="138"/>
      <c r="F184" s="215">
        <v>-5</v>
      </c>
    </row>
    <row r="185" spans="2:9" x14ac:dyDescent="0.25">
      <c r="B185" s="217"/>
      <c r="C185" s="138">
        <v>100</v>
      </c>
      <c r="D185" s="138"/>
      <c r="E185" s="138"/>
      <c r="F185" s="215"/>
    </row>
    <row r="186" spans="2:9" x14ac:dyDescent="0.25">
      <c r="B186" s="217"/>
      <c r="C186" s="138">
        <v>480</v>
      </c>
      <c r="D186" s="138"/>
      <c r="E186" s="138"/>
      <c r="F186" s="215"/>
    </row>
    <row r="187" spans="2:9" x14ac:dyDescent="0.25">
      <c r="B187" s="217"/>
      <c r="C187" s="138">
        <v>945</v>
      </c>
      <c r="D187" s="138"/>
      <c r="E187" s="138"/>
      <c r="F187" s="215"/>
    </row>
    <row r="188" spans="2:9" x14ac:dyDescent="0.25">
      <c r="B188" s="217"/>
      <c r="C188" s="138">
        <v>180</v>
      </c>
      <c r="D188" s="138"/>
      <c r="E188" s="138"/>
      <c r="F188" s="215"/>
    </row>
    <row r="189" spans="2:9" x14ac:dyDescent="0.25">
      <c r="B189" s="217"/>
      <c r="C189" s="138">
        <v>315</v>
      </c>
      <c r="D189" s="138"/>
      <c r="E189" s="138"/>
      <c r="F189" s="215">
        <v>-60</v>
      </c>
    </row>
    <row r="190" spans="2:9" x14ac:dyDescent="0.25">
      <c r="B190" s="217"/>
      <c r="C190" s="138">
        <v>270</v>
      </c>
      <c r="D190" s="138"/>
      <c r="E190" s="138"/>
      <c r="F190" s="215">
        <v>-45</v>
      </c>
    </row>
    <row r="191" spans="2:9" x14ac:dyDescent="0.25">
      <c r="B191" s="217"/>
      <c r="C191" s="138">
        <v>300</v>
      </c>
      <c r="D191" s="138"/>
      <c r="E191" s="138"/>
      <c r="F191" s="215">
        <v>30</v>
      </c>
    </row>
    <row r="192" spans="2:9" x14ac:dyDescent="0.25">
      <c r="B192" s="217"/>
      <c r="C192" s="138">
        <v>675</v>
      </c>
      <c r="D192" s="138"/>
      <c r="E192" s="138"/>
      <c r="F192" s="215"/>
    </row>
    <row r="193" spans="2:6" x14ac:dyDescent="0.25">
      <c r="B193" s="217"/>
      <c r="C193" s="138">
        <v>240</v>
      </c>
      <c r="D193" s="138"/>
      <c r="E193" s="138"/>
      <c r="F193" s="215"/>
    </row>
    <row r="194" spans="2:6" x14ac:dyDescent="0.25">
      <c r="B194" s="217"/>
      <c r="C194" s="138">
        <v>320</v>
      </c>
      <c r="D194" s="138"/>
      <c r="E194" s="138"/>
      <c r="F194" s="215"/>
    </row>
    <row r="195" spans="2:6" x14ac:dyDescent="0.25">
      <c r="B195" s="217"/>
      <c r="C195" s="138">
        <v>30</v>
      </c>
      <c r="D195" s="138">
        <v>5203.3</v>
      </c>
      <c r="E195" s="138"/>
      <c r="F195" s="215"/>
    </row>
    <row r="196" spans="2:6" x14ac:dyDescent="0.25">
      <c r="B196" s="218"/>
      <c r="C196" s="141">
        <v>90</v>
      </c>
      <c r="D196" s="141">
        <f>SUM(C179:C196)</f>
        <v>5173.3</v>
      </c>
      <c r="E196" s="141"/>
      <c r="F196" s="219">
        <v>-35</v>
      </c>
    </row>
    <row r="197" spans="2:6" x14ac:dyDescent="0.25">
      <c r="D197">
        <f>D195-D196</f>
        <v>30</v>
      </c>
    </row>
    <row r="199" spans="2:6" x14ac:dyDescent="0.25">
      <c r="B199" s="228" t="s">
        <v>698</v>
      </c>
      <c r="C199" s="135">
        <v>0</v>
      </c>
      <c r="D199" s="135"/>
      <c r="E199" s="135" t="s">
        <v>699</v>
      </c>
      <c r="F199" s="216">
        <v>-30</v>
      </c>
    </row>
    <row r="200" spans="2:6" x14ac:dyDescent="0.25">
      <c r="B200" s="217"/>
      <c r="C200" s="138">
        <v>315</v>
      </c>
      <c r="D200" s="138"/>
      <c r="E200" s="138" t="s">
        <v>700</v>
      </c>
      <c r="F200" s="215"/>
    </row>
    <row r="201" spans="2:6" x14ac:dyDescent="0.25">
      <c r="B201" s="217"/>
      <c r="C201" s="138">
        <v>150</v>
      </c>
      <c r="D201" s="138"/>
      <c r="E201" s="138"/>
      <c r="F201" s="215"/>
    </row>
    <row r="202" spans="2:6" x14ac:dyDescent="0.25">
      <c r="B202" s="217"/>
      <c r="C202" s="138">
        <v>105</v>
      </c>
      <c r="D202" s="138"/>
      <c r="E202" s="138"/>
      <c r="F202" s="215"/>
    </row>
    <row r="203" spans="2:6" x14ac:dyDescent="0.25">
      <c r="B203" s="217"/>
      <c r="C203" s="138">
        <v>160</v>
      </c>
      <c r="D203" s="138"/>
      <c r="E203" s="138"/>
      <c r="F203" s="215">
        <v>40</v>
      </c>
    </row>
    <row r="204" spans="2:6" x14ac:dyDescent="0.25">
      <c r="B204" s="217"/>
      <c r="C204" s="138">
        <v>45</v>
      </c>
      <c r="D204" s="138"/>
      <c r="E204" s="138"/>
      <c r="F204" s="215"/>
    </row>
    <row r="205" spans="2:6" x14ac:dyDescent="0.25">
      <c r="B205" s="217"/>
      <c r="C205" s="138">
        <v>270</v>
      </c>
      <c r="D205" s="138"/>
      <c r="E205" s="138"/>
      <c r="F205" s="215"/>
    </row>
    <row r="206" spans="2:6" x14ac:dyDescent="0.25">
      <c r="B206" s="217"/>
      <c r="C206" s="138">
        <v>105</v>
      </c>
      <c r="D206" s="138"/>
      <c r="E206" s="138"/>
      <c r="F206" s="215"/>
    </row>
    <row r="207" spans="2:6" x14ac:dyDescent="0.25">
      <c r="B207" s="217"/>
      <c r="C207" s="138">
        <v>40</v>
      </c>
      <c r="D207" s="138"/>
      <c r="E207" s="138"/>
      <c r="F207" s="215"/>
    </row>
    <row r="208" spans="2:6" x14ac:dyDescent="0.25">
      <c r="B208" s="217"/>
      <c r="C208" s="138">
        <v>360</v>
      </c>
      <c r="D208" s="138"/>
      <c r="E208" s="138"/>
      <c r="F208" s="215"/>
    </row>
    <row r="209" spans="2:6" x14ac:dyDescent="0.25">
      <c r="B209" s="217"/>
      <c r="C209" s="138">
        <v>200</v>
      </c>
      <c r="D209" s="138"/>
      <c r="E209" s="138"/>
      <c r="F209" s="215"/>
    </row>
    <row r="210" spans="2:6" x14ac:dyDescent="0.25">
      <c r="B210" s="217"/>
      <c r="C210" s="138">
        <v>296</v>
      </c>
      <c r="D210" s="138"/>
      <c r="E210" s="138"/>
      <c r="F210" s="215">
        <v>-4</v>
      </c>
    </row>
    <row r="211" spans="2:6" x14ac:dyDescent="0.25">
      <c r="B211" s="217"/>
      <c r="C211" s="138">
        <v>0</v>
      </c>
      <c r="D211" s="138"/>
      <c r="E211" s="138"/>
      <c r="F211" s="215">
        <v>-20</v>
      </c>
    </row>
    <row r="212" spans="2:6" x14ac:dyDescent="0.25">
      <c r="B212" s="217"/>
      <c r="C212" s="138">
        <v>60</v>
      </c>
      <c r="D212" s="138"/>
      <c r="E212" s="138"/>
      <c r="F212" s="215">
        <v>-40</v>
      </c>
    </row>
    <row r="213" spans="2:6" x14ac:dyDescent="0.25">
      <c r="B213" s="217"/>
      <c r="C213" s="138">
        <v>100</v>
      </c>
      <c r="D213" s="138"/>
      <c r="E213" s="138"/>
      <c r="F213" s="215">
        <v>-20</v>
      </c>
    </row>
    <row r="214" spans="2:6" x14ac:dyDescent="0.25">
      <c r="B214" s="217"/>
      <c r="C214" s="138">
        <v>50</v>
      </c>
      <c r="D214" s="138"/>
      <c r="E214" s="138"/>
      <c r="F214" s="215">
        <v>20</v>
      </c>
    </row>
    <row r="215" spans="2:6" x14ac:dyDescent="0.25">
      <c r="B215" s="217"/>
      <c r="C215" s="138">
        <v>250</v>
      </c>
      <c r="D215" s="138"/>
      <c r="E215" s="138"/>
      <c r="F215" s="215">
        <v>-50</v>
      </c>
    </row>
    <row r="216" spans="2:6" x14ac:dyDescent="0.25">
      <c r="B216" s="217"/>
      <c r="C216" s="138">
        <v>120</v>
      </c>
      <c r="D216" s="138"/>
      <c r="E216" s="138"/>
      <c r="F216" s="215">
        <v>40</v>
      </c>
    </row>
    <row r="217" spans="2:6" x14ac:dyDescent="0.25">
      <c r="B217" s="217"/>
      <c r="C217" s="138">
        <v>45</v>
      </c>
      <c r="D217" s="138"/>
      <c r="E217" s="138"/>
      <c r="F217" s="215"/>
    </row>
    <row r="218" spans="2:6" x14ac:dyDescent="0.25">
      <c r="B218" s="217"/>
      <c r="C218" s="138">
        <v>30</v>
      </c>
      <c r="D218" s="138"/>
      <c r="E218" s="138"/>
      <c r="F218" s="215"/>
    </row>
    <row r="219" spans="2:6" x14ac:dyDescent="0.25">
      <c r="B219" s="217"/>
      <c r="C219" s="138">
        <v>38</v>
      </c>
      <c r="D219" s="138"/>
      <c r="E219" s="138"/>
      <c r="F219" s="215">
        <v>8</v>
      </c>
    </row>
    <row r="220" spans="2:6" x14ac:dyDescent="0.25">
      <c r="B220" s="217"/>
      <c r="C220" s="138">
        <v>5</v>
      </c>
      <c r="D220" s="138"/>
      <c r="E220" s="138"/>
      <c r="F220" s="215"/>
    </row>
    <row r="221" spans="2:6" x14ac:dyDescent="0.25">
      <c r="B221" s="217"/>
      <c r="C221" s="138">
        <v>104</v>
      </c>
      <c r="D221" s="138"/>
      <c r="E221" s="138"/>
      <c r="F221" s="215"/>
    </row>
    <row r="222" spans="2:6" x14ac:dyDescent="0.25">
      <c r="B222" s="217"/>
      <c r="C222" s="138">
        <v>38</v>
      </c>
      <c r="D222" s="138"/>
      <c r="E222" s="138"/>
      <c r="F222" s="215">
        <v>18</v>
      </c>
    </row>
    <row r="223" spans="2:6" x14ac:dyDescent="0.25">
      <c r="B223" s="217"/>
      <c r="C223" s="138">
        <v>20</v>
      </c>
      <c r="D223" s="138"/>
      <c r="E223" s="138"/>
      <c r="F223" s="215"/>
    </row>
    <row r="224" spans="2:6" x14ac:dyDescent="0.25">
      <c r="B224" s="217"/>
      <c r="C224" s="138">
        <v>96</v>
      </c>
      <c r="D224" s="138"/>
      <c r="E224" s="138"/>
      <c r="F224" s="215"/>
    </row>
    <row r="225" spans="2:6" x14ac:dyDescent="0.25">
      <c r="B225" s="217"/>
      <c r="C225" s="138">
        <v>126</v>
      </c>
      <c r="D225" s="138">
        <v>3152.3</v>
      </c>
      <c r="E225" s="138"/>
      <c r="F225" s="215"/>
    </row>
    <row r="226" spans="2:6" x14ac:dyDescent="0.25">
      <c r="B226" s="218"/>
      <c r="C226" s="141">
        <v>24</v>
      </c>
      <c r="D226" s="141">
        <f>SUM(C199:C226)</f>
        <v>3152</v>
      </c>
      <c r="E226" s="141"/>
      <c r="F226" s="219"/>
    </row>
    <row r="227" spans="2:6" x14ac:dyDescent="0.25">
      <c r="D227">
        <f>D225-D226</f>
        <v>0.3000000000001819</v>
      </c>
    </row>
    <row r="231" spans="2:6" x14ac:dyDescent="0.25">
      <c r="B231" s="228" t="s">
        <v>695</v>
      </c>
      <c r="C231" s="135">
        <v>38</v>
      </c>
      <c r="D231" s="135"/>
      <c r="E231" s="135"/>
      <c r="F231" s="216">
        <v>-4</v>
      </c>
    </row>
    <row r="232" spans="2:6" x14ac:dyDescent="0.25">
      <c r="B232" s="227" t="s">
        <v>701</v>
      </c>
      <c r="C232" s="138">
        <v>77</v>
      </c>
      <c r="D232" s="138"/>
      <c r="E232" s="138"/>
      <c r="F232" s="215">
        <v>41</v>
      </c>
    </row>
    <row r="233" spans="2:6" x14ac:dyDescent="0.25">
      <c r="B233" s="217"/>
      <c r="C233" s="138">
        <v>8</v>
      </c>
      <c r="D233" s="138"/>
      <c r="E233" s="138"/>
      <c r="F233" s="215"/>
    </row>
    <row r="234" spans="2:6" x14ac:dyDescent="0.25">
      <c r="B234" s="217"/>
      <c r="C234" s="138">
        <v>42</v>
      </c>
      <c r="D234" s="138"/>
      <c r="E234" s="138"/>
      <c r="F234" s="215"/>
    </row>
    <row r="235" spans="2:6" x14ac:dyDescent="0.25">
      <c r="B235" s="217"/>
      <c r="C235" s="138">
        <v>20</v>
      </c>
      <c r="D235" s="138"/>
      <c r="E235" s="138"/>
      <c r="F235" s="215"/>
    </row>
    <row r="236" spans="2:6" x14ac:dyDescent="0.25">
      <c r="B236" s="217"/>
      <c r="C236" s="138">
        <v>14</v>
      </c>
      <c r="D236" s="138"/>
      <c r="E236" s="138"/>
      <c r="F236" s="215"/>
    </row>
    <row r="237" spans="2:6" x14ac:dyDescent="0.25">
      <c r="B237" s="217"/>
      <c r="C237" s="138">
        <v>16</v>
      </c>
      <c r="D237" s="138"/>
      <c r="E237" s="138"/>
      <c r="F237" s="215"/>
    </row>
    <row r="238" spans="2:6" x14ac:dyDescent="0.25">
      <c r="B238" s="217"/>
      <c r="C238" s="138">
        <v>0</v>
      </c>
      <c r="D238" s="138"/>
      <c r="E238" s="138"/>
      <c r="F238" s="215">
        <v>-8</v>
      </c>
    </row>
    <row r="239" spans="2:6" x14ac:dyDescent="0.25">
      <c r="B239" s="217"/>
      <c r="C239" s="138">
        <v>42</v>
      </c>
      <c r="D239" s="138"/>
      <c r="E239" s="138"/>
      <c r="F239" s="215">
        <v>6</v>
      </c>
    </row>
    <row r="240" spans="2:6" x14ac:dyDescent="0.25">
      <c r="B240" s="217"/>
      <c r="C240" s="138">
        <v>14</v>
      </c>
      <c r="D240" s="138"/>
      <c r="E240" s="138"/>
      <c r="F240" s="215"/>
    </row>
    <row r="241" spans="2:6" x14ac:dyDescent="0.25">
      <c r="B241" s="217"/>
      <c r="C241" s="138">
        <v>8</v>
      </c>
      <c r="D241" s="138"/>
      <c r="E241" s="138"/>
      <c r="F241" s="215"/>
    </row>
    <row r="242" spans="2:6" x14ac:dyDescent="0.25">
      <c r="B242" s="217"/>
      <c r="C242" s="138">
        <v>36</v>
      </c>
      <c r="D242" s="138"/>
      <c r="E242" s="138"/>
      <c r="F242" s="215"/>
    </row>
    <row r="243" spans="2:6" x14ac:dyDescent="0.25">
      <c r="B243" s="217"/>
      <c r="C243" s="138">
        <v>20</v>
      </c>
      <c r="D243" s="138"/>
      <c r="E243" s="138"/>
      <c r="F243" s="215"/>
    </row>
    <row r="244" spans="2:6" x14ac:dyDescent="0.25">
      <c r="B244" s="217"/>
      <c r="C244" s="138">
        <v>16</v>
      </c>
      <c r="D244" s="138"/>
      <c r="E244" s="138"/>
      <c r="F244" s="215">
        <v>-14</v>
      </c>
    </row>
    <row r="245" spans="2:6" x14ac:dyDescent="0.25">
      <c r="B245" s="217"/>
      <c r="C245" s="138">
        <v>0</v>
      </c>
      <c r="D245" s="138"/>
      <c r="E245" s="138"/>
      <c r="F245" s="215">
        <v>-10</v>
      </c>
    </row>
    <row r="246" spans="2:6" x14ac:dyDescent="0.25">
      <c r="B246" s="217"/>
      <c r="C246" s="138">
        <v>10</v>
      </c>
      <c r="D246" s="138"/>
      <c r="E246" s="138"/>
      <c r="F246" s="215">
        <v>-2</v>
      </c>
    </row>
    <row r="247" spans="2:6" x14ac:dyDescent="0.25">
      <c r="B247" s="217"/>
      <c r="C247" s="138">
        <v>8</v>
      </c>
      <c r="D247" s="138"/>
      <c r="E247" s="138"/>
      <c r="F247" s="215"/>
    </row>
    <row r="248" spans="2:6" x14ac:dyDescent="0.25">
      <c r="B248" s="217"/>
      <c r="C248" s="138">
        <v>14</v>
      </c>
      <c r="D248" s="138"/>
      <c r="E248" s="138"/>
      <c r="F248" s="215">
        <v>-6</v>
      </c>
    </row>
    <row r="249" spans="2:6" x14ac:dyDescent="0.25">
      <c r="B249" s="217"/>
      <c r="C249" s="138">
        <v>0</v>
      </c>
      <c r="D249" s="138">
        <v>399</v>
      </c>
      <c r="E249" s="138"/>
      <c r="F249" s="215">
        <v>-8</v>
      </c>
    </row>
    <row r="250" spans="2:6" x14ac:dyDescent="0.25">
      <c r="B250" s="218"/>
      <c r="C250" s="141">
        <v>16</v>
      </c>
      <c r="D250" s="141">
        <f>SUM(C231:C250)</f>
        <v>399</v>
      </c>
      <c r="E250" s="141" t="s">
        <v>665</v>
      </c>
      <c r="F250" s="219">
        <v>8</v>
      </c>
    </row>
    <row r="251" spans="2:6" x14ac:dyDescent="0.25">
      <c r="B251" s="73" t="s">
        <v>718</v>
      </c>
      <c r="C251" s="73">
        <f>SUM(C179:C250)</f>
        <v>8724.2999999999993</v>
      </c>
      <c r="D251" s="73">
        <f>D250+D226+D196</f>
        <v>8724.2999999999993</v>
      </c>
      <c r="E251" s="73"/>
      <c r="F251" s="73">
        <f>SUM(F179:F250)</f>
        <v>-136.69999999999999</v>
      </c>
    </row>
    <row r="253" spans="2:6" x14ac:dyDescent="0.25">
      <c r="B253" s="228" t="s">
        <v>695</v>
      </c>
      <c r="C253" s="135">
        <v>500</v>
      </c>
      <c r="D253" s="135"/>
      <c r="E253" s="135"/>
      <c r="F253" s="216"/>
    </row>
    <row r="254" spans="2:6" x14ac:dyDescent="0.25">
      <c r="B254" s="227" t="s">
        <v>696</v>
      </c>
      <c r="C254" s="138">
        <v>60</v>
      </c>
      <c r="D254" s="138"/>
      <c r="E254" s="138"/>
      <c r="F254" s="215"/>
    </row>
    <row r="255" spans="2:6" x14ac:dyDescent="0.25">
      <c r="B255" s="217"/>
      <c r="C255" s="138">
        <v>60</v>
      </c>
      <c r="D255" s="138"/>
      <c r="E255" s="138"/>
      <c r="F255" s="215"/>
    </row>
    <row r="256" spans="2:6" x14ac:dyDescent="0.25">
      <c r="B256" s="218"/>
      <c r="C256" s="141">
        <v>60</v>
      </c>
      <c r="D256" s="141">
        <f>SUM(C253:C256)</f>
        <v>680</v>
      </c>
      <c r="E256" s="141" t="s">
        <v>665</v>
      </c>
      <c r="F256" s="219"/>
    </row>
    <row r="259" spans="2:6" x14ac:dyDescent="0.25">
      <c r="B259" s="228" t="s">
        <v>707</v>
      </c>
      <c r="C259" s="135">
        <v>60</v>
      </c>
      <c r="D259" s="135"/>
      <c r="E259" s="135"/>
      <c r="F259" s="216"/>
    </row>
    <row r="260" spans="2:6" x14ac:dyDescent="0.25">
      <c r="B260" s="227" t="s">
        <v>696</v>
      </c>
      <c r="C260" s="138">
        <v>40</v>
      </c>
      <c r="D260" s="138"/>
      <c r="E260" s="138"/>
      <c r="F260" s="215"/>
    </row>
    <row r="261" spans="2:6" x14ac:dyDescent="0.25">
      <c r="B261" s="217"/>
      <c r="C261" s="138">
        <v>40</v>
      </c>
      <c r="D261" s="138"/>
      <c r="E261" s="138"/>
      <c r="F261" s="215"/>
    </row>
    <row r="262" spans="2:6" x14ac:dyDescent="0.25">
      <c r="B262" s="217"/>
      <c r="C262" s="138">
        <v>40</v>
      </c>
      <c r="D262" s="138"/>
      <c r="E262" s="138"/>
      <c r="F262" s="215"/>
    </row>
    <row r="263" spans="2:6" x14ac:dyDescent="0.25">
      <c r="B263" s="217"/>
      <c r="C263" s="138">
        <v>40</v>
      </c>
      <c r="D263" s="138"/>
      <c r="E263" s="138"/>
      <c r="F263" s="215"/>
    </row>
    <row r="264" spans="2:6" x14ac:dyDescent="0.25">
      <c r="B264" s="217"/>
      <c r="C264" s="138">
        <v>40</v>
      </c>
      <c r="D264" s="138"/>
      <c r="E264" s="138"/>
      <c r="F264" s="215"/>
    </row>
    <row r="265" spans="2:6" x14ac:dyDescent="0.25">
      <c r="B265" s="217"/>
      <c r="C265" s="138">
        <v>40</v>
      </c>
      <c r="D265" s="138"/>
      <c r="E265" s="138"/>
      <c r="F265" s="215"/>
    </row>
    <row r="266" spans="2:6" x14ac:dyDescent="0.25">
      <c r="B266" s="217"/>
      <c r="C266" s="138">
        <v>40</v>
      </c>
      <c r="D266" s="138"/>
      <c r="E266" s="138"/>
      <c r="F266" s="215"/>
    </row>
    <row r="267" spans="2:6" x14ac:dyDescent="0.25">
      <c r="B267" s="217"/>
      <c r="C267" s="138">
        <v>40</v>
      </c>
      <c r="D267" s="138"/>
      <c r="E267" s="138"/>
      <c r="F267" s="215"/>
    </row>
    <row r="268" spans="2:6" x14ac:dyDescent="0.25">
      <c r="B268" s="217"/>
      <c r="C268" s="138">
        <v>40</v>
      </c>
      <c r="D268" s="138"/>
      <c r="E268" s="138"/>
      <c r="F268" s="215"/>
    </row>
    <row r="269" spans="2:6" x14ac:dyDescent="0.25">
      <c r="B269" s="217"/>
      <c r="C269" s="138">
        <v>40</v>
      </c>
      <c r="D269" s="138"/>
      <c r="E269" s="138"/>
      <c r="F269" s="215"/>
    </row>
    <row r="270" spans="2:6" x14ac:dyDescent="0.25">
      <c r="B270" s="217"/>
      <c r="C270" s="138">
        <v>40</v>
      </c>
      <c r="D270" s="138"/>
      <c r="E270" s="138"/>
      <c r="F270" s="215"/>
    </row>
    <row r="271" spans="2:6" x14ac:dyDescent="0.25">
      <c r="B271" s="217"/>
      <c r="C271" s="138">
        <v>40</v>
      </c>
      <c r="D271" s="138"/>
      <c r="E271" s="138"/>
      <c r="F271" s="215"/>
    </row>
    <row r="272" spans="2:6" x14ac:dyDescent="0.25">
      <c r="B272" s="217"/>
      <c r="C272" s="138">
        <v>0</v>
      </c>
      <c r="D272" s="138"/>
      <c r="E272" s="138"/>
      <c r="F272" s="215">
        <v>-40</v>
      </c>
    </row>
    <row r="273" spans="2:6" x14ac:dyDescent="0.25">
      <c r="B273" s="217"/>
      <c r="C273" s="138">
        <v>40</v>
      </c>
      <c r="D273" s="138"/>
      <c r="E273" s="138"/>
      <c r="F273" s="215"/>
    </row>
    <row r="274" spans="2:6" x14ac:dyDescent="0.25">
      <c r="B274" s="217"/>
      <c r="C274" s="138">
        <v>0</v>
      </c>
      <c r="D274" s="138"/>
      <c r="E274" s="138"/>
      <c r="F274" s="215">
        <v>-40</v>
      </c>
    </row>
    <row r="275" spans="2:6" x14ac:dyDescent="0.25">
      <c r="B275" s="217"/>
      <c r="C275" s="138">
        <v>100</v>
      </c>
      <c r="D275" s="138">
        <v>720</v>
      </c>
      <c r="E275" s="138"/>
      <c r="F275" s="215"/>
    </row>
    <row r="276" spans="2:6" x14ac:dyDescent="0.25">
      <c r="B276" s="218"/>
      <c r="C276" s="141">
        <v>40</v>
      </c>
      <c r="D276" s="141">
        <f>SUM(C259:C276)</f>
        <v>720</v>
      </c>
      <c r="E276" s="141" t="s">
        <v>665</v>
      </c>
      <c r="F276" s="219"/>
    </row>
    <row r="277" spans="2:6" x14ac:dyDescent="0.25">
      <c r="D277">
        <f>D275-D276</f>
        <v>0</v>
      </c>
    </row>
    <row r="280" spans="2:6" x14ac:dyDescent="0.25">
      <c r="B280" s="228" t="s">
        <v>708</v>
      </c>
      <c r="C280" s="135">
        <v>163.5</v>
      </c>
      <c r="D280" s="135"/>
      <c r="E280" s="135"/>
      <c r="F280" s="216"/>
    </row>
    <row r="281" spans="2:6" x14ac:dyDescent="0.25">
      <c r="B281" s="227" t="s">
        <v>696</v>
      </c>
      <c r="C281" s="138">
        <v>198</v>
      </c>
      <c r="D281" s="138"/>
      <c r="E281" s="138"/>
      <c r="F281" s="215"/>
    </row>
    <row r="282" spans="2:6" x14ac:dyDescent="0.25">
      <c r="B282" s="217"/>
      <c r="C282" s="138">
        <v>0</v>
      </c>
      <c r="D282" s="138"/>
      <c r="E282" s="138"/>
      <c r="F282" s="215">
        <v>-15</v>
      </c>
    </row>
    <row r="283" spans="2:6" x14ac:dyDescent="0.25">
      <c r="B283" s="217"/>
      <c r="C283" s="138">
        <v>50</v>
      </c>
      <c r="D283" s="138"/>
      <c r="E283" s="138"/>
      <c r="F283" s="215"/>
    </row>
    <row r="284" spans="2:6" x14ac:dyDescent="0.25">
      <c r="B284" s="217"/>
      <c r="C284" s="138">
        <v>40</v>
      </c>
      <c r="D284" s="138"/>
      <c r="E284" s="138"/>
      <c r="F284" s="215"/>
    </row>
    <row r="285" spans="2:6" x14ac:dyDescent="0.25">
      <c r="B285" s="217"/>
      <c r="C285" s="138">
        <v>40</v>
      </c>
      <c r="D285" s="138"/>
      <c r="E285" s="138"/>
      <c r="F285" s="215"/>
    </row>
    <row r="286" spans="2:6" x14ac:dyDescent="0.25">
      <c r="B286" s="217"/>
      <c r="C286" s="138">
        <v>40</v>
      </c>
      <c r="D286" s="138"/>
      <c r="E286" s="138"/>
      <c r="F286" s="215"/>
    </row>
    <row r="287" spans="2:6" x14ac:dyDescent="0.25">
      <c r="B287" s="217"/>
      <c r="C287" s="138">
        <v>40</v>
      </c>
      <c r="D287" s="138"/>
      <c r="E287" s="138"/>
      <c r="F287" s="215"/>
    </row>
    <row r="288" spans="2:6" x14ac:dyDescent="0.25">
      <c r="B288" s="217"/>
      <c r="C288" s="138">
        <v>40</v>
      </c>
      <c r="D288" s="138"/>
      <c r="E288" s="138"/>
      <c r="F288" s="215"/>
    </row>
    <row r="289" spans="2:6" x14ac:dyDescent="0.25">
      <c r="B289" s="217"/>
      <c r="C289" s="138">
        <v>40</v>
      </c>
      <c r="D289" s="138"/>
      <c r="E289" s="138"/>
      <c r="F289" s="215"/>
    </row>
    <row r="290" spans="2:6" x14ac:dyDescent="0.25">
      <c r="B290" s="217"/>
      <c r="C290" s="138">
        <v>40</v>
      </c>
      <c r="D290" s="138"/>
      <c r="E290" s="138"/>
      <c r="F290" s="215"/>
    </row>
    <row r="291" spans="2:6" x14ac:dyDescent="0.25">
      <c r="B291" s="217"/>
      <c r="C291" s="138">
        <v>40</v>
      </c>
      <c r="D291" s="138"/>
      <c r="E291" s="138"/>
      <c r="F291" s="215"/>
    </row>
    <row r="292" spans="2:6" x14ac:dyDescent="0.25">
      <c r="B292" s="217"/>
      <c r="C292" s="138"/>
      <c r="D292" s="138"/>
      <c r="E292" s="138"/>
      <c r="F292" s="215"/>
    </row>
    <row r="293" spans="2:6" x14ac:dyDescent="0.25">
      <c r="B293" s="217"/>
      <c r="C293" s="138">
        <v>75</v>
      </c>
      <c r="D293" s="138"/>
      <c r="E293" s="138"/>
      <c r="F293" s="215"/>
    </row>
    <row r="294" spans="2:6" x14ac:dyDescent="0.25">
      <c r="B294" s="217"/>
      <c r="C294" s="138">
        <v>7</v>
      </c>
      <c r="D294" s="138"/>
      <c r="E294" s="138"/>
      <c r="F294" s="215"/>
    </row>
    <row r="295" spans="2:6" x14ac:dyDescent="0.25">
      <c r="B295" s="217"/>
      <c r="C295" s="138">
        <v>1.3</v>
      </c>
      <c r="D295" s="138">
        <v>836.8</v>
      </c>
      <c r="E295" s="138"/>
      <c r="F295" s="215"/>
    </row>
    <row r="296" spans="2:6" x14ac:dyDescent="0.25">
      <c r="B296" s="217"/>
      <c r="C296" s="138">
        <v>7</v>
      </c>
      <c r="D296" s="138">
        <f>SUM(C280:C296)</f>
        <v>821.8</v>
      </c>
      <c r="E296" s="138" t="s">
        <v>665</v>
      </c>
      <c r="F296" s="215"/>
    </row>
    <row r="297" spans="2:6" x14ac:dyDescent="0.25">
      <c r="B297" s="218"/>
      <c r="C297" s="141"/>
      <c r="D297" s="141">
        <f>D295-D296</f>
        <v>15</v>
      </c>
      <c r="E297" s="141"/>
      <c r="F297" s="219"/>
    </row>
    <row r="298" spans="2:6" x14ac:dyDescent="0.25">
      <c r="B298" s="164" t="s">
        <v>719</v>
      </c>
      <c r="C298" s="164">
        <f>SUM(C253:C296)</f>
        <v>2221.8000000000002</v>
      </c>
      <c r="D298" s="164"/>
      <c r="E298" s="164"/>
      <c r="F298" s="164">
        <f>SUM(F253:F297)</f>
        <v>-95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M24"/>
  <sheetViews>
    <sheetView topLeftCell="C1" workbookViewId="0">
      <selection activeCell="O37" sqref="O37"/>
    </sheetView>
  </sheetViews>
  <sheetFormatPr defaultColWidth="11.42578125" defaultRowHeight="15" x14ac:dyDescent="0.25"/>
  <sheetData>
    <row r="6" spans="5:13" x14ac:dyDescent="0.25">
      <c r="E6" t="s">
        <v>750</v>
      </c>
    </row>
    <row r="7" spans="5:13" ht="31.5" x14ac:dyDescent="0.5">
      <c r="E7" s="85">
        <v>2013</v>
      </c>
      <c r="G7" s="200" t="s">
        <v>751</v>
      </c>
    </row>
    <row r="8" spans="5:13" x14ac:dyDescent="0.25">
      <c r="E8" t="s">
        <v>752</v>
      </c>
    </row>
    <row r="9" spans="5:13" x14ac:dyDescent="0.25">
      <c r="E9" s="180"/>
      <c r="F9" s="191" t="s">
        <v>744</v>
      </c>
      <c r="G9" s="192"/>
      <c r="H9" s="180"/>
      <c r="I9" s="191" t="s">
        <v>743</v>
      </c>
      <c r="J9" s="192"/>
      <c r="K9" s="180"/>
      <c r="L9" s="191" t="s">
        <v>625</v>
      </c>
      <c r="M9" s="192"/>
    </row>
    <row r="10" spans="5:13" x14ac:dyDescent="0.25">
      <c r="E10" s="181"/>
      <c r="F10" s="202" t="s">
        <v>745</v>
      </c>
      <c r="G10" s="203" t="s">
        <v>31</v>
      </c>
      <c r="H10" s="204"/>
      <c r="I10" s="202" t="s">
        <v>745</v>
      </c>
      <c r="J10" s="203" t="s">
        <v>31</v>
      </c>
      <c r="K10" s="204"/>
      <c r="L10" s="202" t="s">
        <v>745</v>
      </c>
      <c r="M10" s="203" t="s">
        <v>31</v>
      </c>
    </row>
    <row r="11" spans="5:13" x14ac:dyDescent="0.25">
      <c r="E11" s="201" t="s">
        <v>131</v>
      </c>
      <c r="F11" s="194">
        <v>1829.2</v>
      </c>
      <c r="G11" s="185">
        <f t="shared" ref="G11:G23" si="0">F11/$F$24</f>
        <v>8.9718122648774046E-2</v>
      </c>
      <c r="H11" s="184"/>
      <c r="I11" s="183">
        <v>2249</v>
      </c>
      <c r="J11" s="185">
        <f t="shared" ref="J11:J23" si="1">I11/$I$24</f>
        <v>8.9530254777070065E-2</v>
      </c>
      <c r="K11" s="184"/>
      <c r="L11" s="194">
        <f>F11+I11</f>
        <v>4078.2</v>
      </c>
      <c r="M11" s="185">
        <f t="shared" ref="M11:M23" si="2">L11/$L$24</f>
        <v>8.9614421984561057E-2</v>
      </c>
    </row>
    <row r="12" spans="5:13" x14ac:dyDescent="0.25">
      <c r="E12" s="193" t="s">
        <v>746</v>
      </c>
      <c r="F12" s="195">
        <v>1389.9</v>
      </c>
      <c r="G12" s="187">
        <f t="shared" si="0"/>
        <v>6.8171451273524517E-2</v>
      </c>
      <c r="H12" s="179"/>
      <c r="I12" s="186">
        <v>3384</v>
      </c>
      <c r="J12" s="187">
        <f t="shared" si="1"/>
        <v>0.13471337579617834</v>
      </c>
      <c r="K12" s="179"/>
      <c r="L12" s="195">
        <f t="shared" ref="L12:L23" si="3">F12+I12</f>
        <v>4773.8999999999996</v>
      </c>
      <c r="M12" s="187">
        <f t="shared" si="2"/>
        <v>0.10490174319849346</v>
      </c>
    </row>
    <row r="13" spans="5:13" x14ac:dyDescent="0.25">
      <c r="E13" s="193" t="s">
        <v>151</v>
      </c>
      <c r="F13" s="195">
        <v>4803</v>
      </c>
      <c r="G13" s="187">
        <f t="shared" si="0"/>
        <v>0.23557628639955266</v>
      </c>
      <c r="H13" s="179"/>
      <c r="I13" s="186">
        <v>5959</v>
      </c>
      <c r="J13" s="187">
        <f t="shared" si="1"/>
        <v>0.23722133757961783</v>
      </c>
      <c r="K13" s="179"/>
      <c r="L13" s="195">
        <f t="shared" si="3"/>
        <v>10762</v>
      </c>
      <c r="M13" s="187">
        <f t="shared" si="2"/>
        <v>0.23648433362705268</v>
      </c>
    </row>
    <row r="14" spans="5:13" x14ac:dyDescent="0.25">
      <c r="E14" s="193" t="s">
        <v>442</v>
      </c>
      <c r="F14" s="195">
        <v>827.2</v>
      </c>
      <c r="G14" s="187">
        <f t="shared" si="0"/>
        <v>4.057228900889235E-2</v>
      </c>
      <c r="H14" s="179"/>
      <c r="I14" s="186">
        <v>803</v>
      </c>
      <c r="J14" s="187">
        <f t="shared" si="1"/>
        <v>3.196656050955414E-2</v>
      </c>
      <c r="K14" s="179"/>
      <c r="L14" s="195">
        <f t="shared" si="3"/>
        <v>1630.2</v>
      </c>
      <c r="M14" s="187">
        <f t="shared" si="2"/>
        <v>3.5822036859210302E-2</v>
      </c>
    </row>
    <row r="15" spans="5:13" x14ac:dyDescent="0.25">
      <c r="E15" s="193" t="s">
        <v>195</v>
      </c>
      <c r="F15" s="195">
        <v>4976.8</v>
      </c>
      <c r="G15" s="187">
        <f t="shared" si="0"/>
        <v>0.24410078329237844</v>
      </c>
      <c r="H15" s="179"/>
      <c r="I15" s="186">
        <v>5621</v>
      </c>
      <c r="J15" s="187">
        <f t="shared" si="1"/>
        <v>0.22376592356687899</v>
      </c>
      <c r="K15" s="179"/>
      <c r="L15" s="195">
        <f t="shared" si="3"/>
        <v>10597.8</v>
      </c>
      <c r="M15" s="187">
        <f t="shared" si="2"/>
        <v>0.23287620060516434</v>
      </c>
    </row>
    <row r="16" spans="5:13" x14ac:dyDescent="0.25">
      <c r="E16" s="193" t="s">
        <v>115</v>
      </c>
      <c r="F16" s="195">
        <v>504.6</v>
      </c>
      <c r="G16" s="187">
        <f t="shared" si="0"/>
        <v>2.4749488677329644E-2</v>
      </c>
      <c r="H16" s="179"/>
      <c r="I16" s="186">
        <v>408</v>
      </c>
      <c r="J16" s="187">
        <f t="shared" si="1"/>
        <v>1.6242038216560509E-2</v>
      </c>
      <c r="K16" s="179"/>
      <c r="L16" s="195">
        <f t="shared" si="3"/>
        <v>912.6</v>
      </c>
      <c r="M16" s="187">
        <f t="shared" si="2"/>
        <v>2.005348474893591E-2</v>
      </c>
    </row>
    <row r="17" spans="5:13" x14ac:dyDescent="0.25">
      <c r="E17" s="193" t="s">
        <v>52</v>
      </c>
      <c r="F17" s="195">
        <v>329.5</v>
      </c>
      <c r="G17" s="187">
        <f t="shared" si="0"/>
        <v>1.6161229724891233E-2</v>
      </c>
      <c r="H17" s="179"/>
      <c r="I17" s="186">
        <v>474</v>
      </c>
      <c r="J17" s="187">
        <f t="shared" si="1"/>
        <v>1.8869426751592356E-2</v>
      </c>
      <c r="K17" s="179"/>
      <c r="L17" s="195">
        <f t="shared" si="3"/>
        <v>803.5</v>
      </c>
      <c r="M17" s="187">
        <f t="shared" si="2"/>
        <v>1.7656119872638619E-2</v>
      </c>
    </row>
    <row r="18" spans="5:13" x14ac:dyDescent="0.25">
      <c r="E18" s="193" t="s">
        <v>748</v>
      </c>
      <c r="F18" s="195">
        <v>1534.6</v>
      </c>
      <c r="G18" s="187">
        <f t="shared" si="0"/>
        <v>7.5268658985790854E-2</v>
      </c>
      <c r="H18" s="179"/>
      <c r="I18" s="186">
        <v>1895</v>
      </c>
      <c r="J18" s="187">
        <f t="shared" si="1"/>
        <v>7.5437898089171979E-2</v>
      </c>
      <c r="K18" s="179"/>
      <c r="L18" s="195">
        <f t="shared" si="3"/>
        <v>3429.6</v>
      </c>
      <c r="M18" s="187">
        <f t="shared" si="2"/>
        <v>7.5362076807966902E-2</v>
      </c>
    </row>
    <row r="19" spans="5:13" x14ac:dyDescent="0.25">
      <c r="E19" s="193" t="s">
        <v>63</v>
      </c>
      <c r="F19" s="195">
        <v>298.89999999999998</v>
      </c>
      <c r="G19" s="187">
        <f t="shared" si="0"/>
        <v>1.4660368937086462E-2</v>
      </c>
      <c r="H19" s="179"/>
      <c r="I19" s="186">
        <v>615</v>
      </c>
      <c r="J19" s="187">
        <f t="shared" si="1"/>
        <v>2.4482484076433123E-2</v>
      </c>
      <c r="K19" s="179"/>
      <c r="L19" s="195">
        <f t="shared" si="3"/>
        <v>913.9</v>
      </c>
      <c r="M19" s="187">
        <f t="shared" si="2"/>
        <v>2.0082050966526988E-2</v>
      </c>
    </row>
    <row r="20" spans="5:13" x14ac:dyDescent="0.25">
      <c r="E20" s="193" t="s">
        <v>747</v>
      </c>
      <c r="F20" s="195">
        <v>2425.6999999999998</v>
      </c>
      <c r="G20" s="187">
        <f t="shared" si="0"/>
        <v>0.11897509846333433</v>
      </c>
      <c r="H20" s="179"/>
      <c r="I20" s="186"/>
      <c r="J20" s="187">
        <f t="shared" si="1"/>
        <v>0</v>
      </c>
      <c r="K20" s="179"/>
      <c r="L20" s="195">
        <f t="shared" si="3"/>
        <v>2425.6999999999998</v>
      </c>
      <c r="M20" s="187">
        <f t="shared" si="2"/>
        <v>5.3302364623596138E-2</v>
      </c>
    </row>
    <row r="21" spans="5:13" x14ac:dyDescent="0.25">
      <c r="E21" s="193" t="s">
        <v>45</v>
      </c>
      <c r="F21" s="195"/>
      <c r="G21" s="187">
        <f t="shared" si="0"/>
        <v>0</v>
      </c>
      <c r="H21" s="179"/>
      <c r="I21" s="186">
        <v>3514</v>
      </c>
      <c r="J21" s="187">
        <f t="shared" si="1"/>
        <v>0.13988853503184714</v>
      </c>
      <c r="K21" s="179"/>
      <c r="L21" s="195">
        <f t="shared" si="3"/>
        <v>3514</v>
      </c>
      <c r="M21" s="187">
        <f t="shared" si="2"/>
        <v>7.7216683550033735E-2</v>
      </c>
    </row>
    <row r="22" spans="5:13" x14ac:dyDescent="0.25">
      <c r="E22" s="193" t="s">
        <v>749</v>
      </c>
      <c r="F22" s="195">
        <v>1389.6</v>
      </c>
      <c r="G22" s="187">
        <f t="shared" si="0"/>
        <v>6.8156736952075442E-2</v>
      </c>
      <c r="H22" s="179"/>
      <c r="I22" s="186"/>
      <c r="J22" s="187">
        <f t="shared" si="1"/>
        <v>0</v>
      </c>
      <c r="K22" s="179"/>
      <c r="L22" s="195">
        <f t="shared" si="3"/>
        <v>1389.6</v>
      </c>
      <c r="M22" s="187">
        <f t="shared" si="2"/>
        <v>3.0535089203507934E-2</v>
      </c>
    </row>
    <row r="23" spans="5:13" x14ac:dyDescent="0.25">
      <c r="E23" s="199" t="s">
        <v>43</v>
      </c>
      <c r="F23" s="196">
        <v>79.3</v>
      </c>
      <c r="G23" s="190">
        <f t="shared" si="0"/>
        <v>3.8894856363698781E-3</v>
      </c>
      <c r="H23" s="189"/>
      <c r="I23" s="188">
        <v>198</v>
      </c>
      <c r="J23" s="190">
        <f t="shared" si="1"/>
        <v>7.8821656050955414E-3</v>
      </c>
      <c r="K23" s="189"/>
      <c r="L23" s="196">
        <f t="shared" si="3"/>
        <v>277.3</v>
      </c>
      <c r="M23" s="190">
        <f t="shared" si="2"/>
        <v>6.0933939523119965E-3</v>
      </c>
    </row>
    <row r="24" spans="5:13" x14ac:dyDescent="0.25">
      <c r="E24" s="182" t="s">
        <v>625</v>
      </c>
      <c r="F24" s="197">
        <f>SUM(F11:F23)</f>
        <v>20388.300000000003</v>
      </c>
      <c r="G24" s="198">
        <f>SUM(G11:G23)</f>
        <v>0.99999999999999989</v>
      </c>
      <c r="H24" s="182"/>
      <c r="I24" s="199">
        <f>SUM(I11:I23)</f>
        <v>25120</v>
      </c>
      <c r="J24" s="198">
        <f>SUM(J11:J23)</f>
        <v>1.0000000000000002</v>
      </c>
      <c r="K24" s="182"/>
      <c r="L24" s="197">
        <f>SUM(L11:L23)</f>
        <v>45508.299999999996</v>
      </c>
      <c r="M24" s="198">
        <f>SUM(M11:M23)</f>
        <v>1</v>
      </c>
    </row>
  </sheetData>
  <pageMargins left="0.75" right="0.75" top="1" bottom="1" header="0.5" footer="0.5"/>
  <pageSetup paperSize="9"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30</vt:i4>
      </vt:variant>
    </vt:vector>
  </HeadingPairs>
  <TitlesOfParts>
    <vt:vector size="37" baseType="lpstr">
      <vt:lpstr>Timer pr. sekt og underviser</vt:lpstr>
      <vt:lpstr>Grunddata</vt:lpstr>
      <vt:lpstr>Normer</vt:lpstr>
      <vt:lpstr>Stud tal</vt:lpstr>
      <vt:lpstr>Afregning</vt:lpstr>
      <vt:lpstr>Ændringer</vt:lpstr>
      <vt:lpstr>2013</vt:lpstr>
      <vt:lpstr>administration_filtrering</vt:lpstr>
      <vt:lpstr>adp_timer_string</vt:lpstr>
      <vt:lpstr>andet_filtrering</vt:lpstr>
      <vt:lpstr>andre_timer_string</vt:lpstr>
      <vt:lpstr>Diplm_ing_vejledning_6_7</vt:lpstr>
      <vt:lpstr>fs_timer_string</vt:lpstr>
      <vt:lpstr>gdata</vt:lpstr>
      <vt:lpstr>Gentagelse_kursus</vt:lpstr>
      <vt:lpstr>Intern_censor_kursus</vt:lpstr>
      <vt:lpstr>Koor_1_2</vt:lpstr>
      <vt:lpstr>Koor_1_2_smaa</vt:lpstr>
      <vt:lpstr>Koor_10</vt:lpstr>
      <vt:lpstr>Koor_3_9</vt:lpstr>
      <vt:lpstr>kurser_filtrering</vt:lpstr>
      <vt:lpstr>Kursus_eksaminator</vt:lpstr>
      <vt:lpstr>Normer!Kursus_extra_pr_stud</vt:lpstr>
      <vt:lpstr>Normer!Kursus_grund</vt:lpstr>
      <vt:lpstr>Lokal_hjælplærer_video</vt:lpstr>
      <vt:lpstr>Max_reeksamen_projekt</vt:lpstr>
      <vt:lpstr>Max_vejledning</vt:lpstr>
      <vt:lpstr>Min_projektcensur</vt:lpstr>
      <vt:lpstr>Min_reeksamen_projekt_intern_censor</vt:lpstr>
      <vt:lpstr>ms_timer_string</vt:lpstr>
      <vt:lpstr>Projekt_censur</vt:lpstr>
      <vt:lpstr>Projekt_reeksamen_eksaminator</vt:lpstr>
      <vt:lpstr>Reeksamen_intern_censor</vt:lpstr>
      <vt:lpstr>ses_timer_string</vt:lpstr>
      <vt:lpstr>sict_timer_string</vt:lpstr>
      <vt:lpstr>vejledning_filtrering</vt:lpstr>
      <vt:lpstr>Vejledning_stud_ects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Eva Hansen</cp:lastModifiedBy>
  <cp:lastPrinted>2014-05-22T12:01:03Z</cp:lastPrinted>
  <dcterms:created xsi:type="dcterms:W3CDTF">2014-04-07T00:45:24Z</dcterms:created>
  <dcterms:modified xsi:type="dcterms:W3CDTF">2014-09-30T12:52:41Z</dcterms:modified>
</cp:coreProperties>
</file>